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alfooding/Desktop/excel/"/>
    </mc:Choice>
  </mc:AlternateContent>
  <xr:revisionPtr revIDLastSave="0" documentId="13_ncr:1_{3C0BC7DE-409E-BD43-9699-03A7AF985FF8}" xr6:coauthVersionLast="47" xr6:coauthVersionMax="47" xr10:uidLastSave="{00000000-0000-0000-0000-000000000000}"/>
  <bookViews>
    <workbookView xWindow="1280" yWindow="460" windowWidth="20460" windowHeight="17540" activeTab="2" xr2:uid="{E4CF44FE-353F-BC4C-A082-5C17BC04B934}"/>
  </bookViews>
  <sheets>
    <sheet name="Portada" sheetId="10" r:id="rId1"/>
    <sheet name="Instrucciones" sheetId="7" r:id="rId2"/>
    <sheet name="Análisis " sheetId="1" r:id="rId3"/>
    <sheet name="Tablas" sheetId="9" r:id="rId4"/>
    <sheet name="Gasto Energético" sheetId="5" r:id="rId5"/>
    <sheet name="Pérdida de grasa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3" i="6"/>
  <c r="G9" i="6" l="1"/>
  <c r="G11" i="6" s="1"/>
  <c r="B4" i="6"/>
  <c r="G10" i="6" l="1"/>
  <c r="G27" i="5" l="1"/>
  <c r="H27" i="5" s="1"/>
  <c r="G26" i="5"/>
  <c r="H26" i="5" s="1"/>
  <c r="G23" i="5"/>
  <c r="H23" i="5" s="1"/>
  <c r="G21" i="5"/>
  <c r="H21" i="5" s="1"/>
  <c r="B9" i="6"/>
  <c r="B10" i="6"/>
  <c r="B11" i="6"/>
  <c r="B12" i="6"/>
  <c r="B13" i="6"/>
  <c r="G18" i="5"/>
  <c r="H18" i="5" s="1"/>
  <c r="G16" i="5"/>
  <c r="H16" i="5" s="1"/>
  <c r="C13" i="6"/>
  <c r="C12" i="6"/>
  <c r="C11" i="6"/>
  <c r="C10" i="6"/>
  <c r="C9" i="6"/>
  <c r="B4" i="5"/>
  <c r="D2" i="1"/>
  <c r="B11" i="5" s="1"/>
  <c r="K4" i="5" s="1"/>
  <c r="K7" i="5" l="1"/>
  <c r="K21" i="5"/>
  <c r="L21" i="5" s="1"/>
  <c r="K23" i="5"/>
  <c r="L23" i="5" s="1"/>
  <c r="K16" i="5"/>
  <c r="L16" i="5" s="1"/>
  <c r="K26" i="5"/>
  <c r="L26" i="5" s="1"/>
  <c r="K18" i="5"/>
  <c r="L18" i="5" s="1"/>
  <c r="K27" i="5"/>
  <c r="L27" i="5" s="1"/>
  <c r="K10" i="5"/>
  <c r="B10" i="1"/>
  <c r="B16" i="1"/>
  <c r="C16" i="1" s="1"/>
  <c r="B8" i="1"/>
  <c r="B6" i="1"/>
  <c r="C4" i="1"/>
  <c r="C2" i="1"/>
  <c r="B4" i="1"/>
  <c r="B24" i="1" l="1"/>
  <c r="C15" i="1"/>
  <c r="L22" i="5"/>
  <c r="K22" i="5" s="1"/>
  <c r="J22" i="5" s="1"/>
  <c r="L17" i="5"/>
  <c r="K17" i="5" s="1"/>
  <c r="J17" i="5" s="1"/>
  <c r="L28" i="5"/>
  <c r="K28" i="5" s="1"/>
  <c r="J28" i="5" s="1"/>
  <c r="B5" i="5"/>
  <c r="B3" i="5"/>
  <c r="B8" i="5"/>
  <c r="A14" i="1"/>
  <c r="B17" i="1"/>
  <c r="C17" i="1" s="1"/>
  <c r="L24" i="5" l="1"/>
  <c r="L29" i="5"/>
  <c r="L19" i="5"/>
  <c r="B2" i="6" l="1"/>
  <c r="C24" i="1"/>
  <c r="C2" i="6" s="1"/>
  <c r="B22" i="1"/>
  <c r="B21" i="1" s="1"/>
  <c r="B6" i="5" l="1"/>
  <c r="B5" i="6"/>
  <c r="B6" i="6" s="1"/>
  <c r="B7" i="5"/>
  <c r="B23" i="1"/>
  <c r="B19" i="1"/>
  <c r="C19" i="1" s="1"/>
  <c r="B18" i="1"/>
  <c r="C18" i="1" s="1"/>
  <c r="B16" i="6" l="1"/>
  <c r="B19" i="6"/>
  <c r="B20" i="6"/>
  <c r="B17" i="6"/>
  <c r="B18" i="6"/>
  <c r="B9" i="5"/>
  <c r="G4" i="5" s="1"/>
  <c r="H22" i="5" l="1"/>
  <c r="G10" i="5" l="1"/>
  <c r="H28" i="5" s="1"/>
  <c r="H29" i="5" s="1"/>
  <c r="G7" i="5"/>
  <c r="H17" i="5" s="1"/>
  <c r="G17" i="5" s="1"/>
  <c r="F17" i="5" s="1"/>
  <c r="G28" i="5" l="1"/>
  <c r="F28" i="5" s="1"/>
  <c r="H19" i="5"/>
  <c r="G22" i="5"/>
  <c r="F22" i="5" s="1"/>
  <c r="H2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" authorId="0" shapeId="0" xr:uid="{FA8F196D-C6AC-9644-B76C-92C5E04819E8}">
      <text>
        <r>
          <rPr>
            <b/>
            <sz val="18"/>
            <color rgb="FF000000"/>
            <rFont val="Calibri"/>
            <family val="2"/>
          </rPr>
          <t xml:space="preserve">Utilizar Peso Corregido en caso de:
</t>
        </r>
        <r>
          <rPr>
            <b/>
            <sz val="18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8"/>
            <color rgb="FF000000"/>
            <rFont val="Calibri"/>
            <family val="2"/>
          </rPr>
          <t>IMC&gt;25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8"/>
            <color rgb="FF000000"/>
            <rFont val="Calibri"/>
            <family val="2"/>
          </rPr>
          <t>%graso (exceso de grasa u obesidad)</t>
        </r>
        <r>
          <rPr>
            <sz val="10"/>
            <color rgb="FF000000"/>
            <rFont val="Calibr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E4" authorId="0" shapeId="0" xr:uid="{1EABF7AC-378C-1744-B298-E6367CC3C05B}">
      <text>
        <r>
          <rPr>
            <b/>
            <sz val="24"/>
            <color rgb="FF000000"/>
            <rFont val="Arial"/>
            <family val="34"/>
          </rPr>
          <t>✅</t>
        </r>
        <r>
          <rPr>
            <b/>
            <sz val="24"/>
            <color rgb="FF000000"/>
            <rFont val="Arial"/>
            <family val="34"/>
          </rPr>
          <t xml:space="preserve"> Factor Actividad (Actividad física):
</t>
        </r>
        <r>
          <rPr>
            <sz val="24"/>
            <color rgb="FF000000"/>
            <rFont val="Arial"/>
            <family val="34"/>
          </rPr>
          <t xml:space="preserve">
</t>
        </r>
        <r>
          <rPr>
            <sz val="24"/>
            <color rgb="FF000000"/>
            <rFont val="Arial"/>
            <family val="34"/>
          </rPr>
          <t>-</t>
        </r>
        <r>
          <rPr>
            <b/>
            <sz val="24"/>
            <color rgb="FF000000"/>
            <rFont val="Arial"/>
            <family val="34"/>
          </rPr>
          <t xml:space="preserve">Extremadamente sedentario: </t>
        </r>
        <r>
          <rPr>
            <sz val="24"/>
            <color rgb="FF000000"/>
            <rFont val="Arial"/>
            <family val="34"/>
          </rPr>
          <t xml:space="preserve">sentado la mayor parte del día 
</t>
        </r>
        <r>
          <rPr>
            <b/>
            <sz val="24"/>
            <color rgb="FFFF0000"/>
            <rFont val="Arial"/>
            <family val="34"/>
          </rPr>
          <t xml:space="preserve">«1,1-1,2» </t>
        </r>
        <r>
          <rPr>
            <sz val="24"/>
            <color rgb="FFFF0000"/>
            <rFont val="Arial"/>
            <family val="34"/>
          </rPr>
          <t xml:space="preserve">
</t>
        </r>
        <r>
          <rPr>
            <sz val="24"/>
            <color rgb="FF000000"/>
            <rFont val="Arial"/>
            <family val="34"/>
          </rPr>
          <t xml:space="preserve">
</t>
        </r>
        <r>
          <rPr>
            <sz val="24"/>
            <color rgb="FF000000"/>
            <rFont val="Arial"/>
            <family val="34"/>
          </rPr>
          <t>-</t>
        </r>
        <r>
          <rPr>
            <b/>
            <sz val="24"/>
            <color rgb="FF000000"/>
            <rFont val="Arial"/>
            <family val="34"/>
          </rPr>
          <t xml:space="preserve">Sedentario: </t>
        </r>
        <r>
          <rPr>
            <sz val="24"/>
            <color rgb="FF000000"/>
            <rFont val="Arial"/>
            <family val="34"/>
          </rPr>
          <t xml:space="preserve">trabajo de oficina o de pie muchas horas sin moverse 
</t>
        </r>
        <r>
          <rPr>
            <b/>
            <sz val="24"/>
            <color rgb="FFFF0000"/>
            <rFont val="Arial"/>
            <family val="34"/>
          </rPr>
          <t>«1,21-1,39»</t>
        </r>
        <r>
          <rPr>
            <b/>
            <sz val="24"/>
            <color rgb="FF000000"/>
            <rFont val="Arial"/>
            <family val="34"/>
          </rPr>
          <t xml:space="preserve"> </t>
        </r>
        <r>
          <rPr>
            <sz val="24"/>
            <color rgb="FF000000"/>
            <rFont val="Arial"/>
            <family val="34"/>
          </rPr>
          <t xml:space="preserve">
</t>
        </r>
        <r>
          <rPr>
            <sz val="24"/>
            <color rgb="FF000000"/>
            <rFont val="Arial"/>
            <family val="34"/>
          </rPr>
          <t xml:space="preserve">
</t>
        </r>
        <r>
          <rPr>
            <sz val="24"/>
            <color rgb="FF000000"/>
            <rFont val="Arial"/>
            <family val="34"/>
          </rPr>
          <t>-</t>
        </r>
        <r>
          <rPr>
            <b/>
            <sz val="24"/>
            <color rgb="FF000000"/>
            <rFont val="Arial"/>
            <family val="34"/>
          </rPr>
          <t xml:space="preserve">Ligeramente activo: </t>
        </r>
        <r>
          <rPr>
            <sz val="24"/>
            <color rgb="FF000000"/>
            <rFont val="Arial"/>
            <family val="34"/>
          </rPr>
          <t xml:space="preserve">trabajo que combina periodos sentados y algo de movimiento 
</t>
        </r>
        <r>
          <rPr>
            <b/>
            <sz val="24"/>
            <color rgb="FFFF0000"/>
            <rFont val="Arial"/>
            <family val="34"/>
          </rPr>
          <t xml:space="preserve">«1,4-1,49» 
</t>
        </r>
        <r>
          <rPr>
            <b/>
            <sz val="24"/>
            <color rgb="FF000000"/>
            <rFont val="Arial"/>
            <family val="34"/>
          </rPr>
          <t xml:space="preserve">
</t>
        </r>
        <r>
          <rPr>
            <b/>
            <sz val="24"/>
            <color rgb="FF000000"/>
            <rFont val="Arial"/>
            <family val="34"/>
          </rPr>
          <t xml:space="preserve">-Moderadamente activo: </t>
        </r>
        <r>
          <rPr>
            <sz val="24"/>
            <color rgb="FF000000"/>
            <rFont val="Arial"/>
            <family val="34"/>
          </rPr>
          <t xml:space="preserve">trabajo que implica limpiar, cargar pesos ligeros de forma diaria 
</t>
        </r>
        <r>
          <rPr>
            <b/>
            <sz val="24"/>
            <color rgb="FFFF0000"/>
            <rFont val="Arial"/>
            <family val="34"/>
          </rPr>
          <t>«1,5-1,69»</t>
        </r>
        <r>
          <rPr>
            <sz val="24"/>
            <color rgb="FFFF0000"/>
            <rFont val="Arial"/>
            <family val="34"/>
          </rPr>
          <t xml:space="preserve"> </t>
        </r>
        <r>
          <rPr>
            <b/>
            <sz val="24"/>
            <color rgb="FFFF0000"/>
            <rFont val="Arial"/>
            <family val="34"/>
          </rPr>
          <t xml:space="preserve">
</t>
        </r>
        <r>
          <rPr>
            <b/>
            <sz val="24"/>
            <color rgb="FF000000"/>
            <rFont val="Arial"/>
            <family val="34"/>
          </rPr>
          <t xml:space="preserve">
</t>
        </r>
        <r>
          <rPr>
            <b/>
            <sz val="24"/>
            <color rgb="FF000000"/>
            <rFont val="Arial"/>
            <family val="34"/>
          </rPr>
          <t xml:space="preserve">-Activo: </t>
        </r>
        <r>
          <rPr>
            <sz val="24"/>
            <color rgb="FF000000"/>
            <rFont val="Arial"/>
            <family val="34"/>
          </rPr>
          <t xml:space="preserve">trabajos de naturaleza "activa" que implica levantar pesos de forma frecuente y repetitiva, subir escaleras, etc. 
</t>
        </r>
        <r>
          <rPr>
            <b/>
            <sz val="24"/>
            <color rgb="FFFF0000"/>
            <rFont val="Arial"/>
            <family val="34"/>
          </rPr>
          <t xml:space="preserve">«1,7-1,79» 
</t>
        </r>
        <r>
          <rPr>
            <b/>
            <sz val="24"/>
            <color rgb="FF000000"/>
            <rFont val="Arial"/>
            <family val="34"/>
          </rPr>
          <t xml:space="preserve">
</t>
        </r>
        <r>
          <rPr>
            <b/>
            <sz val="24"/>
            <color rgb="FF000000"/>
            <rFont val="Arial"/>
            <family val="34"/>
          </rPr>
          <t xml:space="preserve">-Muy activo: </t>
        </r>
        <r>
          <rPr>
            <sz val="24"/>
            <color rgb="FF000000"/>
            <rFont val="Arial"/>
            <family val="34"/>
          </rPr>
          <t xml:space="preserve">trabajos como construcción, leñador, trabajos que implica un elevado esfuerzo físico, etc. 
</t>
        </r>
        <r>
          <rPr>
            <b/>
            <sz val="24"/>
            <color rgb="FFFF0000"/>
            <rFont val="Arial"/>
            <family val="34"/>
          </rPr>
          <t xml:space="preserve">«1,8-1,89» </t>
        </r>
        <r>
          <rPr>
            <sz val="24"/>
            <color rgb="FFFF0000"/>
            <rFont val="Arial"/>
            <family val="34"/>
          </rPr>
          <t xml:space="preserve">
</t>
        </r>
      </text>
    </comment>
    <comment ref="I4" authorId="0" shapeId="0" xr:uid="{B46C6D09-4C3C-A44A-A764-12FF6DC4C955}">
      <text>
        <r>
          <rPr>
            <b/>
            <sz val="24"/>
            <color rgb="FF000000"/>
            <rFont val="Arial"/>
            <family val="34"/>
          </rPr>
          <t>✅</t>
        </r>
        <r>
          <rPr>
            <b/>
            <sz val="24"/>
            <color rgb="FF000000"/>
            <rFont val="Arial"/>
            <family val="34"/>
          </rPr>
          <t xml:space="preserve"> Factor Actividad (Actividad física):
</t>
        </r>
        <r>
          <rPr>
            <sz val="24"/>
            <color rgb="FF000000"/>
            <rFont val="Arial"/>
            <family val="34"/>
          </rPr>
          <t xml:space="preserve">
</t>
        </r>
        <r>
          <rPr>
            <sz val="24"/>
            <color rgb="FF000000"/>
            <rFont val="Arial"/>
            <family val="34"/>
          </rPr>
          <t>-</t>
        </r>
        <r>
          <rPr>
            <b/>
            <sz val="24"/>
            <color rgb="FF000000"/>
            <rFont val="Arial"/>
            <family val="34"/>
          </rPr>
          <t xml:space="preserve">Extremadamente sedentario: </t>
        </r>
        <r>
          <rPr>
            <b/>
            <sz val="24"/>
            <color rgb="FFFF0000"/>
            <rFont val="Arial"/>
            <family val="34"/>
          </rPr>
          <t>1,1-1,2</t>
        </r>
        <r>
          <rPr>
            <b/>
            <sz val="24"/>
            <color rgb="FF000000"/>
            <rFont val="Arial"/>
            <family val="34"/>
          </rPr>
          <t xml:space="preserve"> </t>
        </r>
        <r>
          <rPr>
            <sz val="24"/>
            <color rgb="FF000000"/>
            <rFont val="Arial"/>
            <family val="34"/>
          </rPr>
          <t xml:space="preserve">(sentado la mayor parte del día)
</t>
        </r>
        <r>
          <rPr>
            <sz val="24"/>
            <color rgb="FF000000"/>
            <rFont val="Arial"/>
            <family val="34"/>
          </rPr>
          <t xml:space="preserve">
</t>
        </r>
        <r>
          <rPr>
            <sz val="24"/>
            <color rgb="FF000000"/>
            <rFont val="Arial"/>
            <family val="34"/>
          </rPr>
          <t>-</t>
        </r>
        <r>
          <rPr>
            <b/>
            <sz val="24"/>
            <color rgb="FF000000"/>
            <rFont val="Arial"/>
            <family val="34"/>
          </rPr>
          <t xml:space="preserve">Sedentario: </t>
        </r>
        <r>
          <rPr>
            <b/>
            <sz val="24"/>
            <color rgb="FFFF0000"/>
            <rFont val="Arial"/>
            <family val="34"/>
          </rPr>
          <t>1,21-1,39</t>
        </r>
        <r>
          <rPr>
            <b/>
            <sz val="24"/>
            <color rgb="FF000000"/>
            <rFont val="Arial"/>
            <family val="34"/>
          </rPr>
          <t xml:space="preserve"> </t>
        </r>
        <r>
          <rPr>
            <sz val="24"/>
            <color rgb="FF000000"/>
            <rFont val="Arial"/>
            <family val="34"/>
          </rPr>
          <t xml:space="preserve">(trabajo de oficina o de pie muchas horas sin moverse)
</t>
        </r>
        <r>
          <rPr>
            <sz val="24"/>
            <color rgb="FF000000"/>
            <rFont val="Arial"/>
            <family val="34"/>
          </rPr>
          <t xml:space="preserve">
</t>
        </r>
        <r>
          <rPr>
            <sz val="24"/>
            <color rgb="FF000000"/>
            <rFont val="Arial"/>
            <family val="34"/>
          </rPr>
          <t>-</t>
        </r>
        <r>
          <rPr>
            <b/>
            <sz val="24"/>
            <color rgb="FF000000"/>
            <rFont val="Arial"/>
            <family val="34"/>
          </rPr>
          <t xml:space="preserve">Ligeramente activo: </t>
        </r>
        <r>
          <rPr>
            <b/>
            <sz val="24"/>
            <color rgb="FFFF0000"/>
            <rFont val="Arial"/>
            <family val="34"/>
          </rPr>
          <t>1,4-1,49</t>
        </r>
        <r>
          <rPr>
            <b/>
            <sz val="24"/>
            <color rgb="FF000000"/>
            <rFont val="Arial"/>
            <family val="34"/>
          </rPr>
          <t xml:space="preserve"> </t>
        </r>
        <r>
          <rPr>
            <sz val="24"/>
            <color rgb="FF000000"/>
            <rFont val="Arial"/>
            <family val="34"/>
          </rPr>
          <t xml:space="preserve">(trabajo que combina periodos sentados y algo de movimiento)
</t>
        </r>
        <r>
          <rPr>
            <b/>
            <sz val="24"/>
            <color rgb="FF000000"/>
            <rFont val="Arial"/>
            <family val="34"/>
          </rPr>
          <t xml:space="preserve">
</t>
        </r>
        <r>
          <rPr>
            <b/>
            <sz val="24"/>
            <color rgb="FF000000"/>
            <rFont val="Arial"/>
            <family val="34"/>
          </rPr>
          <t xml:space="preserve">-Moderadamente activo: </t>
        </r>
        <r>
          <rPr>
            <b/>
            <sz val="24"/>
            <color rgb="FFFF0000"/>
            <rFont val="Arial"/>
            <family val="34"/>
          </rPr>
          <t>1,5-1,69</t>
        </r>
        <r>
          <rPr>
            <b/>
            <sz val="24"/>
            <color rgb="FF000000"/>
            <rFont val="Arial"/>
            <family val="34"/>
          </rPr>
          <t xml:space="preserve"> </t>
        </r>
        <r>
          <rPr>
            <sz val="24"/>
            <color rgb="FF000000"/>
            <rFont val="Arial"/>
            <family val="34"/>
          </rPr>
          <t xml:space="preserve">(trabajo que implica limpiar, cargar pesos ligeros de forma diaria)
</t>
        </r>
        <r>
          <rPr>
            <b/>
            <sz val="24"/>
            <color rgb="FF000000"/>
            <rFont val="Arial"/>
            <family val="34"/>
          </rPr>
          <t xml:space="preserve">
</t>
        </r>
        <r>
          <rPr>
            <b/>
            <sz val="24"/>
            <color rgb="FF000000"/>
            <rFont val="Arial"/>
            <family val="34"/>
          </rPr>
          <t xml:space="preserve">-Activo: </t>
        </r>
        <r>
          <rPr>
            <b/>
            <sz val="24"/>
            <color rgb="FFFF0000"/>
            <rFont val="Arial"/>
            <family val="34"/>
          </rPr>
          <t>1,7-1,79</t>
        </r>
        <r>
          <rPr>
            <b/>
            <sz val="24"/>
            <color rgb="FF000000"/>
            <rFont val="Arial"/>
            <family val="34"/>
          </rPr>
          <t xml:space="preserve"> </t>
        </r>
        <r>
          <rPr>
            <sz val="24"/>
            <color rgb="FF000000"/>
            <rFont val="Arial"/>
            <family val="34"/>
          </rPr>
          <t xml:space="preserve">(trabajos de naturaleza "activa" que implica levantar pesos de forma frecuente y repetitiva, subir escaleras, etc.) 
</t>
        </r>
        <r>
          <rPr>
            <b/>
            <sz val="24"/>
            <color rgb="FF000000"/>
            <rFont val="Arial"/>
            <family val="34"/>
          </rPr>
          <t xml:space="preserve">
</t>
        </r>
        <r>
          <rPr>
            <b/>
            <sz val="24"/>
            <color rgb="FF000000"/>
            <rFont val="Arial"/>
            <family val="34"/>
          </rPr>
          <t xml:space="preserve">-Muy activo: </t>
        </r>
        <r>
          <rPr>
            <b/>
            <sz val="24"/>
            <color rgb="FFFF0000"/>
            <rFont val="Arial"/>
            <family val="34"/>
          </rPr>
          <t>1,8-1,89</t>
        </r>
        <r>
          <rPr>
            <b/>
            <sz val="24"/>
            <color rgb="FF000000"/>
            <rFont val="Arial"/>
            <family val="34"/>
          </rPr>
          <t xml:space="preserve"> </t>
        </r>
        <r>
          <rPr>
            <sz val="24"/>
            <color rgb="FF000000"/>
            <rFont val="Arial"/>
            <family val="34"/>
          </rPr>
          <t xml:space="preserve">(trabajos como construcción, leñador, trabajos que implica un elevado esfuerzo físico, etc.) 
</t>
        </r>
        <r>
          <rPr>
            <sz val="18"/>
            <color rgb="FF000000"/>
            <rFont val="Calibri"/>
            <family val="2"/>
          </rPr>
          <t xml:space="preserve">
</t>
        </r>
        <r>
          <rPr>
            <sz val="18"/>
            <color rgb="FF000000"/>
            <rFont val="Calibri"/>
            <family val="2"/>
          </rPr>
          <t xml:space="preserve">
</t>
        </r>
      </text>
    </comment>
    <comment ref="E5" authorId="0" shapeId="0" xr:uid="{CDF049B3-5C9F-2047-BF67-8059F4BC542E}">
      <text>
        <r>
          <rPr>
            <b/>
            <sz val="24"/>
            <color rgb="FF000000"/>
            <rFont val="Calibri"/>
            <family val="2"/>
          </rPr>
          <t>✅</t>
        </r>
        <r>
          <rPr>
            <b/>
            <sz val="24"/>
            <color rgb="FF000000"/>
            <rFont val="Calibri"/>
            <family val="2"/>
          </rPr>
          <t xml:space="preserve"> Factor ejercicio (FE):
</t>
        </r>
        <r>
          <rPr>
            <b/>
            <sz val="24"/>
            <color rgb="FF000000"/>
            <rFont val="Calibri"/>
            <family val="2"/>
          </rPr>
          <t xml:space="preserve">
</t>
        </r>
        <r>
          <rPr>
            <b/>
            <sz val="24"/>
            <color rgb="FF000000"/>
            <rFont val="Calibri"/>
            <family val="2"/>
          </rPr>
          <t xml:space="preserve">- Ejercicio de muy baja intensidad </t>
        </r>
        <r>
          <rPr>
            <sz val="24"/>
            <color rgb="FF000000"/>
            <rFont val="Calibri"/>
            <family val="2"/>
          </rPr>
          <t xml:space="preserve">(caminar, bici a baja intensidad, etc.) 
</t>
        </r>
        <r>
          <rPr>
            <b/>
            <sz val="24"/>
            <color rgb="FF000000"/>
            <rFont val="Calibri"/>
            <family val="2"/>
          </rPr>
          <t xml:space="preserve">«+0,15-0,2 </t>
        </r>
        <r>
          <rPr>
            <sz val="24"/>
            <color rgb="FF000000"/>
            <rFont val="Calibri"/>
            <family val="2"/>
          </rPr>
          <t xml:space="preserve">por hora». </t>
        </r>
        <r>
          <rPr>
            <i/>
            <sz val="24"/>
            <color rgb="FF000000"/>
            <rFont val="Calibri"/>
            <family val="2"/>
          </rPr>
          <t xml:space="preserve">Por ejemplo: si son 2h (sumar </t>
        </r>
        <r>
          <rPr>
            <b/>
            <i/>
            <sz val="24"/>
            <color rgb="FF000000"/>
            <rFont val="Calibri"/>
            <family val="2"/>
          </rPr>
          <t>0,3-0,4</t>
        </r>
        <r>
          <rPr>
            <i/>
            <sz val="24"/>
            <color rgb="FF000000"/>
            <rFont val="Calibri"/>
            <family val="2"/>
          </rPr>
          <t>), etc.</t>
        </r>
        <r>
          <rPr>
            <sz val="24"/>
            <color rgb="FF000000"/>
            <rFont val="Calibri"/>
            <family val="2"/>
          </rPr>
          <t xml:space="preserve">
</t>
        </r>
        <r>
          <rPr>
            <b/>
            <sz val="24"/>
            <color rgb="FF000000"/>
            <rFont val="Calibri"/>
            <family val="2"/>
          </rPr>
          <t xml:space="preserve">
</t>
        </r>
        <r>
          <rPr>
            <b/>
            <sz val="24"/>
            <color rgb="FF000000"/>
            <rFont val="Calibri"/>
            <family val="2"/>
          </rPr>
          <t xml:space="preserve">- Ejercicio con pesas </t>
        </r>
        <r>
          <rPr>
            <sz val="24"/>
            <color rgb="FF000000"/>
            <rFont val="Calibri"/>
            <family val="2"/>
          </rPr>
          <t xml:space="preserve">
</t>
        </r>
        <r>
          <rPr>
            <b/>
            <sz val="24"/>
            <color rgb="FF000000"/>
            <rFont val="Calibri"/>
            <family val="2"/>
          </rPr>
          <t xml:space="preserve">«+ 0,15-0,2 </t>
        </r>
        <r>
          <rPr>
            <sz val="24"/>
            <color rgb="FF000000"/>
            <rFont val="Calibri"/>
            <family val="2"/>
          </rPr>
          <t xml:space="preserve">por hora»
</t>
        </r>
        <r>
          <rPr>
            <b/>
            <sz val="24"/>
            <color rgb="FF000000"/>
            <rFont val="Calibri"/>
            <family val="2"/>
          </rPr>
          <t xml:space="preserve">
</t>
        </r>
        <r>
          <rPr>
            <b/>
            <sz val="24"/>
            <color rgb="FF000000"/>
            <rFont val="Calibri"/>
            <family val="2"/>
          </rPr>
          <t>- Ejercicio de media intensidad</t>
        </r>
        <r>
          <rPr>
            <sz val="24"/>
            <color rgb="FF000000"/>
            <rFont val="Calibri"/>
            <family val="2"/>
          </rPr>
          <t xml:space="preserve"> (nadar, running o jogging a baja intensidad) 
</t>
        </r>
        <r>
          <rPr>
            <b/>
            <sz val="24"/>
            <color rgb="FF000000"/>
            <rFont val="Calibri"/>
            <family val="2"/>
          </rPr>
          <t xml:space="preserve">«+0,2-0,3 </t>
        </r>
        <r>
          <rPr>
            <sz val="24"/>
            <color rgb="FF000000"/>
            <rFont val="Calibri"/>
            <family val="2"/>
          </rPr>
          <t xml:space="preserve">por hora». </t>
        </r>
        <r>
          <rPr>
            <i/>
            <sz val="24"/>
            <color rgb="FF000000"/>
            <rFont val="Calibri"/>
            <family val="2"/>
          </rPr>
          <t xml:space="preserve">Por ejemplo: si son 2h (sumar </t>
        </r>
        <r>
          <rPr>
            <b/>
            <i/>
            <sz val="24"/>
            <color rgb="FF000000"/>
            <rFont val="Calibri"/>
            <family val="2"/>
          </rPr>
          <t>0,4-0,6)</t>
        </r>
        <r>
          <rPr>
            <i/>
            <sz val="24"/>
            <color rgb="FF000000"/>
            <rFont val="Calibri"/>
            <family val="2"/>
          </rPr>
          <t>, etc.</t>
        </r>
        <r>
          <rPr>
            <sz val="24"/>
            <color rgb="FF000000"/>
            <rFont val="Calibri"/>
            <family val="2"/>
          </rPr>
          <t xml:space="preserve">
</t>
        </r>
        <r>
          <rPr>
            <b/>
            <sz val="24"/>
            <color rgb="FF000000"/>
            <rFont val="Calibri"/>
            <family val="2"/>
          </rPr>
          <t xml:space="preserve">
</t>
        </r>
        <r>
          <rPr>
            <b/>
            <sz val="24"/>
            <color rgb="FF000000"/>
            <rFont val="Calibri"/>
            <family val="2"/>
          </rPr>
          <t xml:space="preserve">- Ejercicio a alta intensidad </t>
        </r>
        <r>
          <rPr>
            <sz val="24"/>
            <color rgb="FF000000"/>
            <rFont val="Calibri"/>
            <family val="2"/>
          </rPr>
          <t xml:space="preserve">(nadar, correr a alta intensidad)
</t>
        </r>
        <r>
          <rPr>
            <sz val="24"/>
            <color rgb="FF000000"/>
            <rFont val="Calibri"/>
            <family val="2"/>
          </rPr>
          <t xml:space="preserve"> </t>
        </r>
        <r>
          <rPr>
            <b/>
            <sz val="24"/>
            <color rgb="FF000000"/>
            <rFont val="Calibri"/>
            <family val="2"/>
          </rPr>
          <t xml:space="preserve">«+0,3-0,4 </t>
        </r>
        <r>
          <rPr>
            <sz val="24"/>
            <color rgb="FF000000"/>
            <rFont val="Calibri"/>
            <family val="2"/>
          </rPr>
          <t xml:space="preserve">por hora»
</t>
        </r>
        <r>
          <rPr>
            <b/>
            <sz val="24"/>
            <color rgb="FF000000"/>
            <rFont val="Calibri"/>
            <family val="2"/>
          </rPr>
          <t xml:space="preserve">
</t>
        </r>
        <r>
          <rPr>
            <b/>
            <sz val="24"/>
            <color rgb="FF000000"/>
            <rFont val="Calibri"/>
            <family val="2"/>
          </rPr>
          <t xml:space="preserve">- Ejercicio a muy alta intensidad </t>
        </r>
        <r>
          <rPr>
            <sz val="24"/>
            <color rgb="FF000000"/>
            <rFont val="Calibri"/>
            <family val="2"/>
          </rPr>
          <t xml:space="preserve">(entrenamiento tipo crossfit que combine aeróbico + anaeróbico, atletismo, natación, tenis, ciclismo, etc.) 
</t>
        </r>
        <r>
          <rPr>
            <b/>
            <sz val="24"/>
            <color rgb="FF000000"/>
            <rFont val="Calibri"/>
            <family val="2"/>
          </rPr>
          <t xml:space="preserve">«+0,5-0,8 </t>
        </r>
        <r>
          <rPr>
            <sz val="24"/>
            <color rgb="FF000000"/>
            <rFont val="Calibri"/>
            <family val="2"/>
          </rPr>
          <t xml:space="preserve">por hora»
</t>
        </r>
        <r>
          <rPr>
            <b/>
            <sz val="24"/>
            <color rgb="FF000000"/>
            <rFont val="Calibri"/>
            <family val="2"/>
          </rPr>
          <t xml:space="preserve">
</t>
        </r>
        <r>
          <rPr>
            <b/>
            <sz val="24"/>
            <color rgb="FF000000"/>
            <rFont val="Calibri"/>
            <family val="2"/>
          </rPr>
          <t xml:space="preserve">- Deportes de equipo </t>
        </r>
        <r>
          <rPr>
            <sz val="24"/>
            <color rgb="FF000000"/>
            <rFont val="Calibri"/>
            <family val="2"/>
          </rPr>
          <t xml:space="preserve">
</t>
        </r>
        <r>
          <rPr>
            <b/>
            <sz val="24"/>
            <color rgb="FF000000"/>
            <rFont val="Calibri"/>
            <family val="2"/>
          </rPr>
          <t xml:space="preserve">«+0,4-0,6 </t>
        </r>
        <r>
          <rPr>
            <sz val="24"/>
            <color rgb="FF000000"/>
            <rFont val="Calibri"/>
            <family val="2"/>
          </rPr>
          <t>por hora»</t>
        </r>
      </text>
    </comment>
    <comment ref="I5" authorId="0" shapeId="0" xr:uid="{506AA74F-2897-3644-8E4B-21D0E6A440C8}">
      <text>
        <r>
          <rPr>
            <b/>
            <sz val="24"/>
            <color rgb="FF000000"/>
            <rFont val="Calibri"/>
            <family val="2"/>
          </rPr>
          <t>✅</t>
        </r>
        <r>
          <rPr>
            <b/>
            <sz val="24"/>
            <color rgb="FF000000"/>
            <rFont val="Calibri"/>
            <family val="2"/>
          </rPr>
          <t xml:space="preserve"> Factor ejercicio (FE):
</t>
        </r>
        <r>
          <rPr>
            <sz val="24"/>
            <color rgb="FF000000"/>
            <rFont val="Calibri"/>
            <family val="2"/>
          </rPr>
          <t xml:space="preserve">
</t>
        </r>
        <r>
          <rPr>
            <b/>
            <sz val="24"/>
            <color rgb="FF000000"/>
            <rFont val="Calibri"/>
            <family val="2"/>
          </rPr>
          <t xml:space="preserve">- Ejercicio de muy baja intensidad </t>
        </r>
        <r>
          <rPr>
            <sz val="24"/>
            <color rgb="FF000000"/>
            <rFont val="Calibri"/>
            <family val="2"/>
          </rPr>
          <t xml:space="preserve">(caminar, bici a baja intensidad, etc.) 
</t>
        </r>
        <r>
          <rPr>
            <b/>
            <sz val="24"/>
            <color rgb="FF000000"/>
            <rFont val="Calibri"/>
            <family val="2"/>
          </rPr>
          <t xml:space="preserve">«+0,15-0,2 </t>
        </r>
        <r>
          <rPr>
            <sz val="24"/>
            <color rgb="FF000000"/>
            <rFont val="Calibri"/>
            <family val="2"/>
          </rPr>
          <t xml:space="preserve">por hora». </t>
        </r>
        <r>
          <rPr>
            <i/>
            <sz val="24"/>
            <color rgb="FF000000"/>
            <rFont val="Calibri"/>
            <family val="2"/>
          </rPr>
          <t xml:space="preserve">Por ejemplo: si son 2h (sumar </t>
        </r>
        <r>
          <rPr>
            <b/>
            <i/>
            <sz val="24"/>
            <color rgb="FF000000"/>
            <rFont val="Calibri"/>
            <family val="2"/>
          </rPr>
          <t>0,3-0,4</t>
        </r>
        <r>
          <rPr>
            <i/>
            <sz val="24"/>
            <color rgb="FF000000"/>
            <rFont val="Calibri"/>
            <family val="2"/>
          </rPr>
          <t>), etc.</t>
        </r>
        <r>
          <rPr>
            <sz val="24"/>
            <color rgb="FF000000"/>
            <rFont val="Calibri"/>
            <family val="2"/>
          </rPr>
          <t xml:space="preserve">
</t>
        </r>
        <r>
          <rPr>
            <b/>
            <sz val="24"/>
            <color rgb="FF000000"/>
            <rFont val="Calibri"/>
            <family val="2"/>
          </rPr>
          <t xml:space="preserve">
</t>
        </r>
        <r>
          <rPr>
            <b/>
            <sz val="24"/>
            <color rgb="FF000000"/>
            <rFont val="Calibri"/>
            <family val="2"/>
          </rPr>
          <t xml:space="preserve">- Ejercicio con pesas </t>
        </r>
        <r>
          <rPr>
            <sz val="24"/>
            <color rgb="FF000000"/>
            <rFont val="Calibri"/>
            <family val="2"/>
          </rPr>
          <t xml:space="preserve">
</t>
        </r>
        <r>
          <rPr>
            <b/>
            <sz val="24"/>
            <color rgb="FF000000"/>
            <rFont val="Calibri"/>
            <family val="2"/>
          </rPr>
          <t xml:space="preserve">«+ 0,15-0,2 </t>
        </r>
        <r>
          <rPr>
            <sz val="24"/>
            <color rgb="FF000000"/>
            <rFont val="Calibri"/>
            <family val="2"/>
          </rPr>
          <t xml:space="preserve">por hora»
</t>
        </r>
        <r>
          <rPr>
            <b/>
            <sz val="24"/>
            <color rgb="FF000000"/>
            <rFont val="Calibri"/>
            <family val="2"/>
          </rPr>
          <t xml:space="preserve">
</t>
        </r>
        <r>
          <rPr>
            <b/>
            <sz val="24"/>
            <color rgb="FF000000"/>
            <rFont val="Calibri"/>
            <family val="2"/>
          </rPr>
          <t>- Ejercicio de media intensidad</t>
        </r>
        <r>
          <rPr>
            <sz val="24"/>
            <color rgb="FF000000"/>
            <rFont val="Calibri"/>
            <family val="2"/>
          </rPr>
          <t xml:space="preserve"> (nadar, running o jogging a baja intensidad) 
</t>
        </r>
        <r>
          <rPr>
            <b/>
            <sz val="24"/>
            <color rgb="FF000000"/>
            <rFont val="Calibri"/>
            <family val="2"/>
          </rPr>
          <t xml:space="preserve">«+0,2-0,3 </t>
        </r>
        <r>
          <rPr>
            <sz val="24"/>
            <color rgb="FF000000"/>
            <rFont val="Calibri"/>
            <family val="2"/>
          </rPr>
          <t xml:space="preserve">por hora». </t>
        </r>
        <r>
          <rPr>
            <i/>
            <sz val="24"/>
            <color rgb="FF000000"/>
            <rFont val="Calibri"/>
            <family val="2"/>
          </rPr>
          <t xml:space="preserve">Por ejemplo: si son 2h (sumar </t>
        </r>
        <r>
          <rPr>
            <b/>
            <i/>
            <sz val="24"/>
            <color rgb="FF000000"/>
            <rFont val="Calibri"/>
            <family val="2"/>
          </rPr>
          <t>0,4-0,6)</t>
        </r>
        <r>
          <rPr>
            <i/>
            <sz val="24"/>
            <color rgb="FF000000"/>
            <rFont val="Calibri"/>
            <family val="2"/>
          </rPr>
          <t>, etc.</t>
        </r>
        <r>
          <rPr>
            <sz val="24"/>
            <color rgb="FF000000"/>
            <rFont val="Calibri"/>
            <family val="2"/>
          </rPr>
          <t xml:space="preserve">
</t>
        </r>
        <r>
          <rPr>
            <b/>
            <sz val="24"/>
            <color rgb="FF000000"/>
            <rFont val="Calibri"/>
            <family val="2"/>
          </rPr>
          <t xml:space="preserve">
</t>
        </r>
        <r>
          <rPr>
            <b/>
            <sz val="24"/>
            <color rgb="FF000000"/>
            <rFont val="Calibri"/>
            <family val="2"/>
          </rPr>
          <t xml:space="preserve">- Ejercicio a alta intensidad </t>
        </r>
        <r>
          <rPr>
            <sz val="24"/>
            <color rgb="FF000000"/>
            <rFont val="Calibri"/>
            <family val="2"/>
          </rPr>
          <t xml:space="preserve">(nadar, correr a alta intensidad)
</t>
        </r>
        <r>
          <rPr>
            <sz val="24"/>
            <color rgb="FF000000"/>
            <rFont val="Calibri"/>
            <family val="2"/>
          </rPr>
          <t xml:space="preserve"> </t>
        </r>
        <r>
          <rPr>
            <b/>
            <sz val="24"/>
            <color rgb="FF000000"/>
            <rFont val="Calibri"/>
            <family val="2"/>
          </rPr>
          <t xml:space="preserve">«+0,3-0,4 </t>
        </r>
        <r>
          <rPr>
            <sz val="24"/>
            <color rgb="FF000000"/>
            <rFont val="Calibri"/>
            <family val="2"/>
          </rPr>
          <t xml:space="preserve">por hora»
</t>
        </r>
        <r>
          <rPr>
            <b/>
            <sz val="24"/>
            <color rgb="FF000000"/>
            <rFont val="Calibri"/>
            <family val="2"/>
          </rPr>
          <t xml:space="preserve">
</t>
        </r>
        <r>
          <rPr>
            <b/>
            <sz val="24"/>
            <color rgb="FF000000"/>
            <rFont val="Calibri"/>
            <family val="2"/>
          </rPr>
          <t xml:space="preserve">- Ejercicio a muy alta intensidad </t>
        </r>
        <r>
          <rPr>
            <sz val="24"/>
            <color rgb="FF000000"/>
            <rFont val="Calibri"/>
            <family val="2"/>
          </rPr>
          <t xml:space="preserve">(entrenamiento tipo crossfit que combine aeróbico + anaeróbico, atletismo, natación, tenis, ciclismo, etc.) 
</t>
        </r>
        <r>
          <rPr>
            <b/>
            <sz val="24"/>
            <color rgb="FF000000"/>
            <rFont val="Calibri"/>
            <family val="2"/>
          </rPr>
          <t xml:space="preserve">«+0,5-0,8 </t>
        </r>
        <r>
          <rPr>
            <sz val="24"/>
            <color rgb="FF000000"/>
            <rFont val="Calibri"/>
            <family val="2"/>
          </rPr>
          <t xml:space="preserve">por hora»
</t>
        </r>
        <r>
          <rPr>
            <b/>
            <sz val="24"/>
            <color rgb="FF000000"/>
            <rFont val="Calibri"/>
            <family val="2"/>
          </rPr>
          <t xml:space="preserve">
</t>
        </r>
        <r>
          <rPr>
            <b/>
            <sz val="24"/>
            <color rgb="FF000000"/>
            <rFont val="Calibri"/>
            <family val="2"/>
          </rPr>
          <t xml:space="preserve">- Deportes de equipo </t>
        </r>
        <r>
          <rPr>
            <sz val="24"/>
            <color rgb="FF000000"/>
            <rFont val="Calibri"/>
            <family val="2"/>
          </rPr>
          <t xml:space="preserve">
</t>
        </r>
        <r>
          <rPr>
            <b/>
            <sz val="24"/>
            <color rgb="FF000000"/>
            <rFont val="Calibri"/>
            <family val="2"/>
          </rPr>
          <t xml:space="preserve">«+0,4-0,6 </t>
        </r>
        <r>
          <rPr>
            <sz val="24"/>
            <color rgb="FF000000"/>
            <rFont val="Calibri"/>
            <family val="2"/>
          </rPr>
          <t xml:space="preserve">por hora»
</t>
        </r>
      </text>
    </comment>
    <comment ref="E7" authorId="0" shapeId="0" xr:uid="{C9EE55FF-EF6A-9644-BF08-C126E8459397}">
      <text>
        <r>
          <rPr>
            <b/>
            <sz val="24"/>
            <color rgb="FF000000"/>
            <rFont val="Arial"/>
            <family val="34"/>
          </rPr>
          <t xml:space="preserve">DÉFICIT CALÓRICO:
</t>
        </r>
        <r>
          <rPr>
            <sz val="24"/>
            <color rgb="FF000000"/>
            <rFont val="Arial"/>
            <family val="34"/>
          </rPr>
          <t xml:space="preserve">
</t>
        </r>
        <r>
          <rPr>
            <b/>
            <sz val="24"/>
            <color rgb="FF000000"/>
            <rFont val="Arial"/>
            <family val="34"/>
          </rPr>
          <t>Ligero: 0,2-0,25</t>
        </r>
        <r>
          <rPr>
            <sz val="24"/>
            <color rgb="FF000000"/>
            <rFont val="Arial"/>
            <family val="34"/>
          </rPr>
          <t xml:space="preserve">
</t>
        </r>
        <r>
          <rPr>
            <b/>
            <sz val="24"/>
            <color rgb="FF000000"/>
            <rFont val="Arial"/>
            <family val="34"/>
          </rPr>
          <t>Moderado: 0,3</t>
        </r>
        <r>
          <rPr>
            <sz val="24"/>
            <color rgb="FF000000"/>
            <rFont val="Arial"/>
            <family val="34"/>
          </rPr>
          <t xml:space="preserve">
</t>
        </r>
        <r>
          <rPr>
            <b/>
            <sz val="24"/>
            <color rgb="FF000000"/>
            <rFont val="Arial"/>
            <family val="34"/>
          </rPr>
          <t>Elevado: 0,35</t>
        </r>
        <r>
          <rPr>
            <sz val="24"/>
            <color rgb="FF000000"/>
            <rFont val="Arial"/>
            <family val="34"/>
          </rPr>
          <t xml:space="preserve">
</t>
        </r>
        <r>
          <rPr>
            <b/>
            <sz val="24"/>
            <color rgb="FF000000"/>
            <rFont val="Arial"/>
            <family val="34"/>
          </rPr>
          <t>Muy Elevado: &gt;0,4</t>
        </r>
        <r>
          <rPr>
            <sz val="24"/>
            <color rgb="FF000000"/>
            <rFont val="Arial"/>
            <family val="34"/>
          </rPr>
          <t xml:space="preserve">
</t>
        </r>
      </text>
    </comment>
    <comment ref="I7" authorId="0" shapeId="0" xr:uid="{0836AE3F-29A9-F94C-9EAF-3096D8DF431A}">
      <text>
        <r>
          <rPr>
            <b/>
            <sz val="24"/>
            <color rgb="FF000000"/>
            <rFont val="Arial"/>
            <family val="34"/>
          </rPr>
          <t>DÉFICIT CALÓRICO:</t>
        </r>
        <r>
          <rPr>
            <sz val="24"/>
            <color rgb="FF000000"/>
            <rFont val="Arial"/>
            <family val="34"/>
          </rPr>
          <t xml:space="preserve">
</t>
        </r>
        <r>
          <rPr>
            <b/>
            <sz val="24"/>
            <color rgb="FF000000"/>
            <rFont val="Arial"/>
            <family val="34"/>
          </rPr>
          <t xml:space="preserve">
</t>
        </r>
        <r>
          <rPr>
            <b/>
            <sz val="24"/>
            <color rgb="FF000000"/>
            <rFont val="Arial"/>
            <family val="34"/>
          </rPr>
          <t>Ligero: 0,2-0,25</t>
        </r>
        <r>
          <rPr>
            <sz val="24"/>
            <color rgb="FF000000"/>
            <rFont val="Arial"/>
            <family val="34"/>
          </rPr>
          <t xml:space="preserve">
</t>
        </r>
        <r>
          <rPr>
            <b/>
            <sz val="24"/>
            <color rgb="FF000000"/>
            <rFont val="Arial"/>
            <family val="34"/>
          </rPr>
          <t>Moderado: 0,3</t>
        </r>
        <r>
          <rPr>
            <sz val="24"/>
            <color rgb="FF000000"/>
            <rFont val="Arial"/>
            <family val="34"/>
          </rPr>
          <t xml:space="preserve">
</t>
        </r>
        <r>
          <rPr>
            <b/>
            <sz val="24"/>
            <color rgb="FF000000"/>
            <rFont val="Arial"/>
            <family val="34"/>
          </rPr>
          <t>Elevado: 0,35</t>
        </r>
        <r>
          <rPr>
            <sz val="24"/>
            <color rgb="FF000000"/>
            <rFont val="Arial"/>
            <family val="34"/>
          </rPr>
          <t xml:space="preserve">
</t>
        </r>
        <r>
          <rPr>
            <b/>
            <sz val="24"/>
            <color rgb="FF000000"/>
            <rFont val="Arial"/>
            <family val="34"/>
          </rPr>
          <t>Muy Elevado: &gt;0,4</t>
        </r>
        <r>
          <rPr>
            <sz val="24"/>
            <color rgb="FF000000"/>
            <rFont val="Arial"/>
            <family val="34"/>
          </rPr>
          <t xml:space="preserve">
</t>
        </r>
      </text>
    </comment>
    <comment ref="B9" authorId="0" shapeId="0" xr:uid="{210527CA-E644-E04E-8BDC-B19321AEA328}">
      <text>
        <r>
          <rPr>
            <sz val="16"/>
            <color rgb="FF000000"/>
            <rFont val="Arial"/>
            <family val="34"/>
          </rPr>
          <t xml:space="preserve">La TMR debe reevaluarse cada cierto tiempo ya que a medida que se pierde peso, esta disminuye.
</t>
        </r>
      </text>
    </comment>
    <comment ref="E10" authorId="0" shapeId="0" xr:uid="{DDDAC803-4FE6-EB43-A1BD-45945BBEEDFE}">
      <text>
        <r>
          <rPr>
            <b/>
            <sz val="24"/>
            <color rgb="FF000000"/>
            <rFont val="Arial"/>
            <family val="34"/>
          </rPr>
          <t xml:space="preserve">SUPERÁVIT CALÓRICO:
</t>
        </r>
        <r>
          <rPr>
            <sz val="24"/>
            <color rgb="FF000000"/>
            <rFont val="Arial"/>
            <family val="34"/>
          </rPr>
          <t xml:space="preserve">
</t>
        </r>
        <r>
          <rPr>
            <b/>
            <sz val="24"/>
            <color rgb="FF000000"/>
            <rFont val="Arial"/>
            <family val="34"/>
          </rPr>
          <t xml:space="preserve">En algunos casos, el refeed se realizará en normocalórica: "0"
</t>
        </r>
        <r>
          <rPr>
            <sz val="24"/>
            <color rgb="FF000000"/>
            <rFont val="Arial"/>
            <family val="34"/>
          </rPr>
          <t xml:space="preserve">
</t>
        </r>
        <r>
          <rPr>
            <b/>
            <sz val="24"/>
            <color rgb="FF000000"/>
            <rFont val="Arial"/>
            <family val="34"/>
          </rPr>
          <t>Ligero: +150 Kcal</t>
        </r>
        <r>
          <rPr>
            <sz val="24"/>
            <color rgb="FF000000"/>
            <rFont val="Arial"/>
            <family val="34"/>
          </rPr>
          <t xml:space="preserve">
</t>
        </r>
        <r>
          <rPr>
            <b/>
            <sz val="24"/>
            <color rgb="FF000000"/>
            <rFont val="Arial"/>
            <family val="34"/>
          </rPr>
          <t>Moderado: +200-250 Kcal</t>
        </r>
        <r>
          <rPr>
            <sz val="24"/>
            <color rgb="FF000000"/>
            <rFont val="Arial"/>
            <family val="34"/>
          </rPr>
          <t xml:space="preserve">
</t>
        </r>
        <r>
          <rPr>
            <b/>
            <sz val="24"/>
            <color rgb="FF000000"/>
            <rFont val="Arial"/>
            <family val="34"/>
          </rPr>
          <t>Elevado: +300-400</t>
        </r>
        <r>
          <rPr>
            <sz val="24"/>
            <color rgb="FF000000"/>
            <rFont val="Arial"/>
            <family val="34"/>
          </rPr>
          <t xml:space="preserve">
</t>
        </r>
        <r>
          <rPr>
            <b/>
            <sz val="24"/>
            <color rgb="FF000000"/>
            <rFont val="Arial"/>
            <family val="34"/>
          </rPr>
          <t>Límite: +500 Kcal</t>
        </r>
        <r>
          <rPr>
            <sz val="24"/>
            <color rgb="FF000000"/>
            <rFont val="Arial"/>
            <family val="34"/>
          </rPr>
          <t xml:space="preserve">
</t>
        </r>
      </text>
    </comment>
    <comment ref="I10" authorId="0" shapeId="0" xr:uid="{BCFB98C8-82E7-F04A-9C64-4E6AC3C96FC7}">
      <text>
        <r>
          <rPr>
            <b/>
            <sz val="24"/>
            <color rgb="FF000000"/>
            <rFont val="Arial"/>
            <family val="34"/>
          </rPr>
          <t xml:space="preserve">SUPERÁVIT CALÓRICO:
</t>
        </r>
        <r>
          <rPr>
            <sz val="24"/>
            <color rgb="FF000000"/>
            <rFont val="Arial"/>
            <family val="34"/>
          </rPr>
          <t xml:space="preserve">
</t>
        </r>
        <r>
          <rPr>
            <b/>
            <sz val="24"/>
            <color rgb="FF000000"/>
            <rFont val="Arial"/>
            <family val="34"/>
          </rPr>
          <t xml:space="preserve">En algunos casos, el refeed se realizará en normocalórica: "0"
</t>
        </r>
        <r>
          <rPr>
            <sz val="24"/>
            <color rgb="FF000000"/>
            <rFont val="Arial"/>
            <family val="34"/>
          </rPr>
          <t xml:space="preserve">
</t>
        </r>
        <r>
          <rPr>
            <b/>
            <sz val="24"/>
            <color rgb="FF000000"/>
            <rFont val="Arial"/>
            <family val="34"/>
          </rPr>
          <t>Ligero: +150 Kcal</t>
        </r>
        <r>
          <rPr>
            <sz val="24"/>
            <color rgb="FF000000"/>
            <rFont val="Arial"/>
            <family val="34"/>
          </rPr>
          <t xml:space="preserve">
</t>
        </r>
        <r>
          <rPr>
            <b/>
            <sz val="24"/>
            <color rgb="FF000000"/>
            <rFont val="Arial"/>
            <family val="34"/>
          </rPr>
          <t>Moderado: +200-250 Kcal</t>
        </r>
        <r>
          <rPr>
            <sz val="24"/>
            <color rgb="FF000000"/>
            <rFont val="Arial"/>
            <family val="34"/>
          </rPr>
          <t xml:space="preserve">
</t>
        </r>
        <r>
          <rPr>
            <b/>
            <sz val="24"/>
            <color rgb="FF000000"/>
            <rFont val="Arial"/>
            <family val="34"/>
          </rPr>
          <t>Elevado: +300-400</t>
        </r>
        <r>
          <rPr>
            <sz val="24"/>
            <color rgb="FF000000"/>
            <rFont val="Arial"/>
            <family val="34"/>
          </rPr>
          <t xml:space="preserve">
</t>
        </r>
        <r>
          <rPr>
            <b/>
            <sz val="24"/>
            <color rgb="FF000000"/>
            <rFont val="Arial"/>
            <family val="34"/>
          </rPr>
          <t>Límite: +500 Kcal</t>
        </r>
        <r>
          <rPr>
            <sz val="24"/>
            <color rgb="FF000000"/>
            <rFont val="Arial"/>
            <family val="34"/>
          </rPr>
          <t xml:space="preserve">
</t>
        </r>
      </text>
    </comment>
    <comment ref="A11" authorId="0" shapeId="0" xr:uid="{D8A55451-6CA2-AD49-B6ED-381F2CBD0C34}">
      <text>
        <r>
          <rPr>
            <b/>
            <sz val="20"/>
            <color rgb="FF000000"/>
            <rFont val="Arial"/>
            <family val="34"/>
          </rPr>
          <t xml:space="preserve">Utilizar Peso Corregido en caso de:
</t>
        </r>
        <r>
          <rPr>
            <sz val="20"/>
            <color rgb="FF000000"/>
            <rFont val="Arial"/>
            <family val="34"/>
          </rPr>
          <t xml:space="preserve">
</t>
        </r>
        <r>
          <rPr>
            <sz val="20"/>
            <color rgb="FF000000"/>
            <rFont val="Arial"/>
            <family val="34"/>
          </rPr>
          <t xml:space="preserve">IMC&gt;25
</t>
        </r>
        <r>
          <rPr>
            <sz val="20"/>
            <color rgb="FF000000"/>
            <rFont val="Arial"/>
            <family val="34"/>
          </rPr>
          <t xml:space="preserve">%graso (exceso de grasa u obesidad)
</t>
        </r>
        <r>
          <rPr>
            <sz val="20"/>
            <color rgb="FF000000"/>
            <rFont val="Arial"/>
            <family val="34"/>
          </rPr>
          <t xml:space="preserve">
</t>
        </r>
        <r>
          <rPr>
            <b/>
            <sz val="20"/>
            <color rgb="FF000000"/>
            <rFont val="Arial"/>
            <family val="34"/>
          </rPr>
          <t xml:space="preserve">Ver «peso corregido» </t>
        </r>
        <r>
          <rPr>
            <sz val="20"/>
            <color rgb="FF000000"/>
            <rFont val="Arial"/>
            <family val="34"/>
          </rPr>
          <t>en el apartado ¿Cómo calcular el gasto energético? (Parte III- Capítulo 8)</t>
        </r>
      </text>
    </comment>
    <comment ref="E15" authorId="0" shapeId="0" xr:uid="{4923B17E-014C-2D47-A69D-9FA30DFBF7A7}">
      <text>
        <r>
          <rPr>
            <b/>
            <sz val="18"/>
            <color rgb="FF000000"/>
            <rFont val="Arial"/>
            <family val="34"/>
          </rPr>
          <t xml:space="preserve">Datos a introducir
</t>
        </r>
        <r>
          <rPr>
            <b/>
            <sz val="18"/>
            <color rgb="FF000000"/>
            <rFont val="Arial"/>
            <family val="34"/>
          </rPr>
          <t xml:space="preserve">
</t>
        </r>
        <r>
          <rPr>
            <b/>
            <sz val="18"/>
            <color rgb="FF000000"/>
            <rFont val="Tahoma"/>
            <family val="34"/>
          </rPr>
          <t>👉</t>
        </r>
        <r>
          <rPr>
            <b/>
            <sz val="18"/>
            <color rgb="FF000000"/>
            <rFont val="Arial"/>
            <family val="34"/>
          </rPr>
          <t xml:space="preserve">PROTEÍNAS: [1,2-2g por Kg]
</t>
        </r>
        <r>
          <rPr>
            <b/>
            <sz val="18"/>
            <color rgb="FF000000"/>
            <rFont val="Arial"/>
            <family val="34"/>
          </rPr>
          <t>👉</t>
        </r>
        <r>
          <rPr>
            <b/>
            <sz val="18"/>
            <color rgb="FF000000"/>
            <rFont val="Arial"/>
            <family val="34"/>
          </rPr>
          <t xml:space="preserve"> </t>
        </r>
        <r>
          <rPr>
            <b/>
            <sz val="18"/>
            <color rgb="FF000000"/>
            <rFont val="Arial"/>
            <family val="34"/>
          </rPr>
          <t xml:space="preserve">GRASAS: [0,8-1,2g  por Kg]
</t>
        </r>
        <r>
          <rPr>
            <b/>
            <sz val="18"/>
            <color rgb="FF000000"/>
            <rFont val="Arial"/>
            <family val="34"/>
          </rPr>
          <t xml:space="preserve">
</t>
        </r>
        <r>
          <rPr>
            <b/>
            <sz val="18"/>
            <color rgb="FF000000"/>
            <rFont val="Arial"/>
            <family val="34"/>
          </rPr>
          <t xml:space="preserve">CARBOHIDRATOS (no se rellena): *Hasta completar calorías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I15" authorId="0" shapeId="0" xr:uid="{C7627307-6086-6E46-8888-FB75D03E9CE4}">
      <text>
        <r>
          <rPr>
            <b/>
            <sz val="18"/>
            <color rgb="FF000000"/>
            <rFont val="Arial"/>
            <family val="34"/>
          </rPr>
          <t xml:space="preserve">Datos a introducir
</t>
        </r>
        <r>
          <rPr>
            <b/>
            <sz val="18"/>
            <color rgb="FF000000"/>
            <rFont val="Arial"/>
            <family val="34"/>
          </rPr>
          <t xml:space="preserve">
</t>
        </r>
        <r>
          <rPr>
            <b/>
            <sz val="18"/>
            <color rgb="FF000000"/>
            <rFont val="Tahoma"/>
            <family val="34"/>
          </rPr>
          <t>👉</t>
        </r>
        <r>
          <rPr>
            <b/>
            <sz val="18"/>
            <color rgb="FF000000"/>
            <rFont val="Arial"/>
            <family val="34"/>
          </rPr>
          <t xml:space="preserve">PROTEÍNAS: [1,2-2g por Kg]
</t>
        </r>
        <r>
          <rPr>
            <b/>
            <sz val="18"/>
            <color rgb="FF000000"/>
            <rFont val="Arial"/>
            <family val="34"/>
          </rPr>
          <t>👉</t>
        </r>
        <r>
          <rPr>
            <sz val="18"/>
            <color rgb="FF000000"/>
            <rFont val="Arial"/>
            <family val="34"/>
          </rPr>
          <t xml:space="preserve"> </t>
        </r>
        <r>
          <rPr>
            <b/>
            <sz val="18"/>
            <color rgb="FF000000"/>
            <rFont val="Arial"/>
            <family val="34"/>
          </rPr>
          <t xml:space="preserve">GRASAS: [0,8-1,2g  por Kg]
</t>
        </r>
        <r>
          <rPr>
            <b/>
            <sz val="18"/>
            <color rgb="FF000000"/>
            <rFont val="Arial"/>
            <family val="34"/>
          </rPr>
          <t xml:space="preserve">
</t>
        </r>
        <r>
          <rPr>
            <b/>
            <sz val="18"/>
            <color rgb="FF000000"/>
            <rFont val="Arial"/>
            <family val="34"/>
          </rPr>
          <t xml:space="preserve">
</t>
        </r>
        <r>
          <rPr>
            <b/>
            <sz val="18"/>
            <color rgb="FF000000"/>
            <rFont val="Arial"/>
            <family val="34"/>
          </rPr>
          <t xml:space="preserve">CARBOHIDRATOS (no se rellena): *Hasta completar calorías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E20" authorId="0" shapeId="0" xr:uid="{984809B5-AA3C-DF45-A42D-DF44E3E3F9C3}">
      <text>
        <r>
          <rPr>
            <b/>
            <sz val="18"/>
            <color rgb="FF000000"/>
            <rFont val="Arial"/>
            <family val="34"/>
          </rPr>
          <t xml:space="preserve">Datos a introducir:
</t>
        </r>
        <r>
          <rPr>
            <sz val="18"/>
            <color rgb="FF000000"/>
            <rFont val="Arial"/>
            <family val="34"/>
          </rPr>
          <t xml:space="preserve">
</t>
        </r>
        <r>
          <rPr>
            <b/>
            <sz val="18"/>
            <color rgb="FF000000"/>
            <rFont val="Arial"/>
            <family val="34"/>
          </rPr>
          <t>👉</t>
        </r>
        <r>
          <rPr>
            <b/>
            <sz val="18"/>
            <color rgb="FF000000"/>
            <rFont val="Arial"/>
            <family val="34"/>
          </rPr>
          <t>PROTEÍNAS: [1,2-1,6g por Kg]</t>
        </r>
        <r>
          <rPr>
            <sz val="18"/>
            <color rgb="FF000000"/>
            <rFont val="Arial"/>
            <family val="34"/>
          </rPr>
          <t xml:space="preserve">
</t>
        </r>
        <r>
          <rPr>
            <b/>
            <sz val="18"/>
            <color rgb="FF000000"/>
            <rFont val="Arial"/>
            <family val="34"/>
          </rPr>
          <t>👉</t>
        </r>
        <r>
          <rPr>
            <sz val="18"/>
            <color rgb="FF000000"/>
            <rFont val="Arial"/>
            <family val="34"/>
          </rPr>
          <t xml:space="preserve"> </t>
        </r>
        <r>
          <rPr>
            <b/>
            <sz val="18"/>
            <color rgb="FF000000"/>
            <rFont val="Arial"/>
            <family val="34"/>
          </rPr>
          <t xml:space="preserve">GRASAS: [0,8-1,2g  por Kg]
</t>
        </r>
        <r>
          <rPr>
            <b/>
            <sz val="18"/>
            <color rgb="FF000000"/>
            <rFont val="Arial"/>
            <family val="34"/>
          </rPr>
          <t xml:space="preserve">
</t>
        </r>
        <r>
          <rPr>
            <b/>
            <sz val="18"/>
            <color rgb="FF000000"/>
            <rFont val="Arial"/>
            <family val="34"/>
          </rPr>
          <t>CARBOHIDRATOS (no se rellena): *Hasta completar calorías</t>
        </r>
        <r>
          <rPr>
            <sz val="18"/>
            <color rgb="FF000000"/>
            <rFont val="Arial"/>
            <family val="34"/>
          </rPr>
          <t xml:space="preserve">
</t>
        </r>
      </text>
    </comment>
    <comment ref="I20" authorId="0" shapeId="0" xr:uid="{58123F73-CF7E-B441-B34E-F27EE76E92D8}">
      <text>
        <r>
          <rPr>
            <b/>
            <sz val="18"/>
            <color rgb="FF000000"/>
            <rFont val="Arial"/>
            <family val="34"/>
          </rPr>
          <t xml:space="preserve">Datos a introducir:
</t>
        </r>
        <r>
          <rPr>
            <sz val="18"/>
            <color rgb="FF000000"/>
            <rFont val="Arial"/>
            <family val="34"/>
          </rPr>
          <t xml:space="preserve">
</t>
        </r>
        <r>
          <rPr>
            <b/>
            <sz val="18"/>
            <color rgb="FF000000"/>
            <rFont val="Arial"/>
            <family val="34"/>
          </rPr>
          <t>👉</t>
        </r>
        <r>
          <rPr>
            <b/>
            <sz val="18"/>
            <color rgb="FF000000"/>
            <rFont val="Arial"/>
            <family val="34"/>
          </rPr>
          <t>PROTEÍNAS: [1,2-1,6g por Kg]</t>
        </r>
        <r>
          <rPr>
            <sz val="18"/>
            <color rgb="FF000000"/>
            <rFont val="Arial"/>
            <family val="34"/>
          </rPr>
          <t xml:space="preserve">
</t>
        </r>
        <r>
          <rPr>
            <b/>
            <sz val="18"/>
            <color rgb="FF000000"/>
            <rFont val="Arial"/>
            <family val="34"/>
          </rPr>
          <t>👉</t>
        </r>
        <r>
          <rPr>
            <sz val="18"/>
            <color rgb="FF000000"/>
            <rFont val="Arial"/>
            <family val="34"/>
          </rPr>
          <t xml:space="preserve"> </t>
        </r>
        <r>
          <rPr>
            <b/>
            <sz val="18"/>
            <color rgb="FF000000"/>
            <rFont val="Arial"/>
            <family val="34"/>
          </rPr>
          <t>GRASAS: [0,8-1,2g  por Kg]</t>
        </r>
        <r>
          <rPr>
            <sz val="18"/>
            <color rgb="FF000000"/>
            <rFont val="Arial"/>
            <family val="34"/>
          </rPr>
          <t xml:space="preserve">
</t>
        </r>
        <r>
          <rPr>
            <b/>
            <sz val="18"/>
            <color rgb="FF000000"/>
            <rFont val="Arial"/>
            <family val="34"/>
          </rPr>
          <t xml:space="preserve">
</t>
        </r>
        <r>
          <rPr>
            <b/>
            <sz val="18"/>
            <color rgb="FF000000"/>
            <rFont val="Arial"/>
            <family val="34"/>
          </rPr>
          <t xml:space="preserve">
</t>
        </r>
        <r>
          <rPr>
            <b/>
            <sz val="18"/>
            <color rgb="FF000000"/>
            <rFont val="Arial"/>
            <family val="34"/>
          </rPr>
          <t>CARBOHIDRATOS (no se rellena): *Hasta completar calorías</t>
        </r>
        <r>
          <rPr>
            <sz val="18"/>
            <color rgb="FF000000"/>
            <rFont val="Arial"/>
            <family val="34"/>
          </rPr>
          <t xml:space="preserve">
</t>
        </r>
      </text>
    </comment>
    <comment ref="E25" authorId="0" shapeId="0" xr:uid="{35F9A594-8AC1-5243-ABC2-623E06447127}">
      <text>
        <r>
          <rPr>
            <b/>
            <sz val="18"/>
            <color rgb="FF000000"/>
            <rFont val="Arial"/>
            <family val="34"/>
          </rPr>
          <t xml:space="preserve">Datos a introducir
</t>
        </r>
        <r>
          <rPr>
            <sz val="18"/>
            <color rgb="FF000000"/>
            <rFont val="Arial"/>
            <family val="34"/>
          </rPr>
          <t xml:space="preserve">
</t>
        </r>
        <r>
          <rPr>
            <b/>
            <sz val="18"/>
            <color rgb="FF000000"/>
            <rFont val="Arial"/>
            <family val="34"/>
          </rPr>
          <t>👉</t>
        </r>
        <r>
          <rPr>
            <b/>
            <sz val="18"/>
            <color rgb="FF000000"/>
            <rFont val="Arial"/>
            <family val="34"/>
          </rPr>
          <t>PROTEÍNAS: [1,1-1,6g por Kg]</t>
        </r>
        <r>
          <rPr>
            <sz val="18"/>
            <color rgb="FF000000"/>
            <rFont val="Arial"/>
            <family val="34"/>
          </rPr>
          <t xml:space="preserve">
</t>
        </r>
        <r>
          <rPr>
            <b/>
            <sz val="18"/>
            <color rgb="FF000000"/>
            <rFont val="Arial"/>
            <family val="34"/>
          </rPr>
          <t>👉</t>
        </r>
        <r>
          <rPr>
            <b/>
            <sz val="18"/>
            <color rgb="FF000000"/>
            <rFont val="Arial"/>
            <family val="34"/>
          </rPr>
          <t xml:space="preserve">CARBOHIDRATOS: [4-12g por Kg]
</t>
        </r>
        <r>
          <rPr>
            <sz val="18"/>
            <color rgb="FF000000"/>
            <rFont val="Arial"/>
            <family val="34"/>
          </rPr>
          <t xml:space="preserve">
</t>
        </r>
        <r>
          <rPr>
            <b/>
            <sz val="18"/>
            <color rgb="FF000000"/>
            <rFont val="Arial"/>
            <family val="34"/>
          </rPr>
          <t>GRASAS</t>
        </r>
        <r>
          <rPr>
            <sz val="18"/>
            <color rgb="FF000000"/>
            <rFont val="Arial"/>
            <family val="34"/>
          </rPr>
          <t xml:space="preserve"> </t>
        </r>
        <r>
          <rPr>
            <b/>
            <sz val="18"/>
            <color rgb="FF000000"/>
            <rFont val="Arial"/>
            <family val="34"/>
          </rPr>
          <t>(no se rellena): *Hasta completar calorías</t>
        </r>
        <r>
          <rPr>
            <sz val="18"/>
            <color rgb="FF000000"/>
            <rFont val="Arial"/>
            <family val="34"/>
          </rPr>
          <t xml:space="preserve">
</t>
        </r>
        <r>
          <rPr>
            <sz val="18"/>
            <color rgb="FF000000"/>
            <rFont val="Arial"/>
            <family val="34"/>
          </rPr>
          <t xml:space="preserve">
</t>
        </r>
        <r>
          <rPr>
            <b/>
            <sz val="18"/>
            <color rgb="FF000000"/>
            <rFont val="Arial"/>
            <family val="34"/>
          </rPr>
          <t>🔎</t>
        </r>
        <r>
          <rPr>
            <b/>
            <sz val="18"/>
            <color rgb="FF000000"/>
            <rFont val="Arial"/>
            <family val="34"/>
          </rPr>
          <t>Ver «Refeed» (capítulo 12 - parte III)</t>
        </r>
        <r>
          <rPr>
            <sz val="18"/>
            <color rgb="FF000000"/>
            <rFont val="Arial"/>
            <family val="34"/>
          </rPr>
          <t xml:space="preserve">
</t>
        </r>
      </text>
    </comment>
    <comment ref="I25" authorId="0" shapeId="0" xr:uid="{F40B14F7-9432-BA46-84B0-72617BA21102}">
      <text>
        <r>
          <rPr>
            <b/>
            <sz val="18"/>
            <color rgb="FF000000"/>
            <rFont val="Arial"/>
            <family val="34"/>
          </rPr>
          <t xml:space="preserve">Datos a introducir
</t>
        </r>
        <r>
          <rPr>
            <sz val="18"/>
            <color rgb="FF000000"/>
            <rFont val="Arial"/>
            <family val="34"/>
          </rPr>
          <t xml:space="preserve">
</t>
        </r>
        <r>
          <rPr>
            <b/>
            <sz val="18"/>
            <color rgb="FF000000"/>
            <rFont val="Arial"/>
            <family val="34"/>
          </rPr>
          <t>👉</t>
        </r>
        <r>
          <rPr>
            <b/>
            <sz val="18"/>
            <color rgb="FF000000"/>
            <rFont val="Arial"/>
            <family val="34"/>
          </rPr>
          <t>PROTEÍNAS: [1,1-1,6g por Kg]</t>
        </r>
        <r>
          <rPr>
            <sz val="18"/>
            <color rgb="FF000000"/>
            <rFont val="Arial"/>
            <family val="34"/>
          </rPr>
          <t xml:space="preserve">
</t>
        </r>
        <r>
          <rPr>
            <b/>
            <sz val="18"/>
            <color rgb="FF000000"/>
            <rFont val="Arial"/>
            <family val="34"/>
          </rPr>
          <t>👉</t>
        </r>
        <r>
          <rPr>
            <b/>
            <sz val="18"/>
            <color rgb="FF000000"/>
            <rFont val="Arial"/>
            <family val="34"/>
          </rPr>
          <t xml:space="preserve">CARBOHIDRATOS: [4-12g por Kg]
</t>
        </r>
        <r>
          <rPr>
            <sz val="18"/>
            <color rgb="FF000000"/>
            <rFont val="Arial"/>
            <family val="34"/>
          </rPr>
          <t xml:space="preserve">
</t>
        </r>
        <r>
          <rPr>
            <b/>
            <sz val="18"/>
            <color rgb="FF000000"/>
            <rFont val="Arial"/>
            <family val="34"/>
          </rPr>
          <t>GRASAS</t>
        </r>
        <r>
          <rPr>
            <sz val="18"/>
            <color rgb="FF000000"/>
            <rFont val="Arial"/>
            <family val="34"/>
          </rPr>
          <t xml:space="preserve"> </t>
        </r>
        <r>
          <rPr>
            <b/>
            <sz val="18"/>
            <color rgb="FF000000"/>
            <rFont val="Arial"/>
            <family val="34"/>
          </rPr>
          <t xml:space="preserve">(no se rellena): *Hasta completar calorías
</t>
        </r>
        <r>
          <rPr>
            <b/>
            <sz val="18"/>
            <color rgb="FF000000"/>
            <rFont val="Arial"/>
            <family val="34"/>
          </rPr>
          <t xml:space="preserve">
</t>
        </r>
        <r>
          <rPr>
            <b/>
            <sz val="18"/>
            <color rgb="FF000000"/>
            <rFont val="Arial"/>
            <family val="34"/>
          </rPr>
          <t>🔎</t>
        </r>
        <r>
          <rPr>
            <b/>
            <sz val="18"/>
            <color rgb="FF000000"/>
            <rFont val="Arial"/>
            <family val="34"/>
          </rPr>
          <t>Ver «Refeed» (capítulo 12 - parte III)</t>
        </r>
        <r>
          <rPr>
            <sz val="18"/>
            <color rgb="FF000000"/>
            <rFont val="Arial"/>
            <family val="34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3" authorId="0" shapeId="0" xr:uid="{4C434360-1F1B-F244-9B68-CB145AA6A9B1}">
      <text>
        <r>
          <rPr>
            <sz val="18"/>
            <color rgb="FF000000"/>
            <rFont val="Calibri"/>
            <family val="2"/>
          </rPr>
          <t xml:space="preserve">Se recomienda elegir un % Objetivo realista.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8"/>
            <color rgb="FF000000"/>
            <rFont val="Calibri"/>
            <family val="2"/>
          </rPr>
          <t>Por ejemplo, si el % grasa actual es de 25%, elegir un % objetivo del 20-21% es un buen punto de partida. Una vez alcanzado el objetivo, puedes volver a plantear otro objetivo.</t>
        </r>
        <r>
          <rPr>
            <sz val="10"/>
            <color rgb="FF000000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<sst xmlns="http://schemas.openxmlformats.org/spreadsheetml/2006/main" count="243" uniqueCount="152">
  <si>
    <t>Mujeres</t>
  </si>
  <si>
    <t>Edad</t>
  </si>
  <si>
    <t>Índice Cintura/Cadera</t>
  </si>
  <si>
    <t>Peso (Kg)</t>
  </si>
  <si>
    <t>Peso (lb)</t>
  </si>
  <si>
    <t>Altura (cm)</t>
  </si>
  <si>
    <t>Cintura (cm)</t>
  </si>
  <si>
    <t>Altura (pulgadas)</t>
  </si>
  <si>
    <t>Cintura (pulgadas)</t>
  </si>
  <si>
    <t>Cadera (cm)</t>
  </si>
  <si>
    <t>Cadera (pulgadas)</t>
  </si>
  <si>
    <t>Cuello (cm)</t>
  </si>
  <si>
    <t>Cuello (pulgadas)</t>
  </si>
  <si>
    <t>Harris-Benedict</t>
  </si>
  <si>
    <t>Mifflin-St.Jeor</t>
  </si>
  <si>
    <t>Roza</t>
  </si>
  <si>
    <t>Blackburn, Hunter &amp; Shanbhogue</t>
  </si>
  <si>
    <t>Katch-McArdle</t>
  </si>
  <si>
    <t>Cunningam</t>
  </si>
  <si>
    <t>Media Fórmulas</t>
  </si>
  <si>
    <t>Altura (m)</t>
  </si>
  <si>
    <t>Índice Cintura/Altura</t>
  </si>
  <si>
    <t>% Graso Ojetivo</t>
  </si>
  <si>
    <t>Masa libre de grasa (Kg)</t>
  </si>
  <si>
    <t>Pérdida de peso semanal leve (0,5%)</t>
  </si>
  <si>
    <t>Pérdida de peso semanal moderado (1%)</t>
  </si>
  <si>
    <t>Pérdida de peso semanal alto (1,5%)</t>
  </si>
  <si>
    <t>Pérdida de peso semanal muy alto (2%)</t>
  </si>
  <si>
    <t>Pérdida de peso leve</t>
  </si>
  <si>
    <t>Pérdida de peso moderada</t>
  </si>
  <si>
    <t>Pérdida de peso semanal alto</t>
  </si>
  <si>
    <t>Pérdida de peso semana muy alto</t>
  </si>
  <si>
    <t>Pérdida de peso semanal extremo (2,5%)</t>
  </si>
  <si>
    <t>Pérdida de peso semanal extremo</t>
  </si>
  <si>
    <t>Pérdida semanal estimada</t>
  </si>
  <si>
    <t>Masa grasa (Kg)</t>
  </si>
  <si>
    <t>Ver según sexo</t>
  </si>
  <si>
    <t>Total (Kg)</t>
  </si>
  <si>
    <t>Tiempo estimado (en semanas)</t>
  </si>
  <si>
    <t>Total  pérdida</t>
  </si>
  <si>
    <t>Insuficiente peso</t>
  </si>
  <si>
    <t>Sobrepeso</t>
  </si>
  <si>
    <t>Obesidad (grado I)</t>
  </si>
  <si>
    <t>Obesidad (grado II)</t>
  </si>
  <si>
    <t>Obesidad (grado III)</t>
  </si>
  <si>
    <t>Índice de Masa Corporal (IMC)</t>
  </si>
  <si>
    <t>Índice Cintura/ Altura (ICA)</t>
  </si>
  <si>
    <t>Índice Cintura/ Cadera (ICC)</t>
  </si>
  <si>
    <t>Tasa Metabólica en Reposo</t>
  </si>
  <si>
    <t>Índice de Masa Libre de Grasa</t>
  </si>
  <si>
    <t>Índice de MLG (ajustado)</t>
  </si>
  <si>
    <t>Por debajo del promedio</t>
  </si>
  <si>
    <t>Promedio</t>
  </si>
  <si>
    <t>Límite natural</t>
  </si>
  <si>
    <t>Competidor fitness</t>
  </si>
  <si>
    <t>Cerca del promedio</t>
  </si>
  <si>
    <t>Buen nivel</t>
  </si>
  <si>
    <t>Muy buen nivel</t>
  </si>
  <si>
    <t>Excelente nivel</t>
  </si>
  <si>
    <t>% Grasa Corporal</t>
  </si>
  <si>
    <t>EDAD</t>
  </si>
  <si>
    <t>Peso Corregido (Obesidad)</t>
  </si>
  <si>
    <t xml:space="preserve">Tasa Metabólica con Peso Corregido  </t>
  </si>
  <si>
    <t>Gasto energético total</t>
  </si>
  <si>
    <t>Calorías para "definición"</t>
  </si>
  <si>
    <t>Proteínas</t>
  </si>
  <si>
    <t>Carbohidratos</t>
  </si>
  <si>
    <t>Grasas</t>
  </si>
  <si>
    <t>Macros Perder Grasa</t>
  </si>
  <si>
    <t>Macros Mantener Peso</t>
  </si>
  <si>
    <t>Macros Refeed</t>
  </si>
  <si>
    <t>Gramos</t>
  </si>
  <si>
    <t>Kcal</t>
  </si>
  <si>
    <t xml:space="preserve">Kcal </t>
  </si>
  <si>
    <t>Incluir Déficit Calórico</t>
  </si>
  <si>
    <t>Incluir FA</t>
  </si>
  <si>
    <t>Incluir Superávit Calórico</t>
  </si>
  <si>
    <t>Calorías para "constuir" músculo</t>
  </si>
  <si>
    <t>Calorías para "construir" músculo</t>
  </si>
  <si>
    <t xml:space="preserve">CON PESO </t>
  </si>
  <si>
    <t>CON PESO CORREGIDO</t>
  </si>
  <si>
    <t xml:space="preserve"> Incluir Déficit Calórico</t>
  </si>
  <si>
    <t>Nº semanas aproximada</t>
  </si>
  <si>
    <t>Calorías para "mantenimiento"</t>
  </si>
  <si>
    <t>CON PESO</t>
  </si>
  <si>
    <t>Peso Objetivo (aproximado)</t>
  </si>
  <si>
    <t>Total Kg a perder (aproximado)</t>
  </si>
  <si>
    <t>Peso Actual</t>
  </si>
  <si>
    <t>Pérdida respecto al peso actual</t>
  </si>
  <si>
    <t>Obesidad</t>
  </si>
  <si>
    <t>Peso Objetivo (-5%)</t>
  </si>
  <si>
    <t>Peso Objetivo (-10%)</t>
  </si>
  <si>
    <t>Densidad Corporal</t>
  </si>
  <si>
    <t>Índice de Masa Corporal</t>
  </si>
  <si>
    <t>Normopeso</t>
  </si>
  <si>
    <t xml:space="preserve">Índice de Masa Libre de Grasa  (buen indicador de la forma física)  </t>
  </si>
  <si>
    <t>Muy bajo nivel</t>
  </si>
  <si>
    <t>Bajo nivel</t>
  </si>
  <si>
    <t xml:space="preserve">Buen nivel </t>
  </si>
  <si>
    <t>Exceso de grasa (grado I)</t>
  </si>
  <si>
    <t>Exceso de grasa (grado II)</t>
  </si>
  <si>
    <t>Exceso de grasa (grado III)</t>
  </si>
  <si>
    <t>Elevado nivel</t>
  </si>
  <si>
    <t>Muy elevado nivel</t>
  </si>
  <si>
    <t>Ligeramente elevado nivel</t>
  </si>
  <si>
    <t>% Graso Actual</t>
  </si>
  <si>
    <t>*En la siguiente hoja se puede ver los niveles ajustados por edad.</t>
  </si>
  <si>
    <t>Incluir FE</t>
  </si>
  <si>
    <t>➡️ Sólo se rellena en caso de hacer ejercicio</t>
  </si>
  <si>
    <t>LISTA ALIMENTOS</t>
  </si>
  <si>
    <t>PROTEÍNAS</t>
  </si>
  <si>
    <t>CARBOHIDRATOS</t>
  </si>
  <si>
    <t>FIBRA</t>
  </si>
  <si>
    <t>GRASAS</t>
  </si>
  <si>
    <t>Carnes</t>
  </si>
  <si>
    <t>✅</t>
  </si>
  <si>
    <t>Pescados y mariscos</t>
  </si>
  <si>
    <t>Huevos</t>
  </si>
  <si>
    <t xml:space="preserve"> ✅</t>
  </si>
  <si>
    <t>Lácteos</t>
  </si>
  <si>
    <t>Legumbres</t>
  </si>
  <si>
    <t>Pseudocereales</t>
  </si>
  <si>
    <t xml:space="preserve"> ✅ </t>
  </si>
  <si>
    <t>Cereales integrales y derivados</t>
  </si>
  <si>
    <t>Tubérculos</t>
  </si>
  <si>
    <t>Frutos secos</t>
  </si>
  <si>
    <t>Semillas</t>
  </si>
  <si>
    <t>Verduras y hortalizas</t>
  </si>
  <si>
    <t>Frutas</t>
  </si>
  <si>
    <t>Cacao y Chocolate</t>
  </si>
  <si>
    <t>Miel</t>
  </si>
  <si>
    <t>bajo</t>
  </si>
  <si>
    <t>muy bajo</t>
  </si>
  <si>
    <t xml:space="preserve">bajo </t>
  </si>
  <si>
    <t>AOVE, aguacate, mantequilla</t>
  </si>
  <si>
    <t xml:space="preserve"> ✅ bajo</t>
  </si>
  <si>
    <t>✅ bajo</t>
  </si>
  <si>
    <t>Total grasa (%)</t>
  </si>
  <si>
    <t>Notas</t>
  </si>
  <si>
    <t>Altura</t>
  </si>
  <si>
    <t>Alturas promedio en adultos, pueden variar según la población.</t>
  </si>
  <si>
    <t>60 - 95 centímetros</t>
  </si>
  <si>
    <t>Cadera</t>
  </si>
  <si>
    <t>85-125 centímetros</t>
  </si>
  <si>
    <t>En hombres la diferencia cintura/cadera es menor. En mujeres la cadera suele ser más ancha.</t>
  </si>
  <si>
    <t>Cuello</t>
  </si>
  <si>
    <t>29-36 centímetros</t>
  </si>
  <si>
    <r>
      <t xml:space="preserve">Una cintura </t>
    </r>
    <r>
      <rPr>
        <b/>
        <sz val="18"/>
        <color theme="0"/>
        <rFont val="Proxima Nova Regular"/>
      </rPr>
      <t>mayor a 102 cm (hombres) o 88 cm (mujeres)</t>
    </r>
    <r>
      <rPr>
        <sz val="18"/>
        <color theme="0"/>
        <rFont val="Proxima Nova Regular"/>
      </rPr>
      <t xml:space="preserve"> indica </t>
    </r>
    <r>
      <rPr>
        <b/>
        <sz val="18"/>
        <color theme="0"/>
        <rFont val="Proxima Nova Regular"/>
      </rPr>
      <t>riesgo cardiovascular</t>
    </r>
    <r>
      <rPr>
        <sz val="18"/>
        <color theme="0"/>
        <rFont val="Proxima Nova Regular"/>
      </rPr>
      <t xml:space="preserve"> .</t>
    </r>
  </si>
  <si>
    <r>
      <t xml:space="preserve">Un </t>
    </r>
    <r>
      <rPr>
        <b/>
        <sz val="18"/>
        <color theme="0"/>
        <rFont val="Proxima Nova Regular"/>
      </rPr>
      <t>cuello más grande</t>
    </r>
    <r>
      <rPr>
        <sz val="18"/>
        <color theme="0"/>
        <rFont val="Proxima Nova Regular"/>
      </rPr>
      <t xml:space="preserve"> en los hombres suele estar asociado con mayor masa muscular. En mujeres, más de 36 cm puede ser inusual.</t>
    </r>
  </si>
  <si>
    <t>1,50-1,80 metros</t>
  </si>
  <si>
    <t>Medida referencia*</t>
  </si>
  <si>
    <t>Cintura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</si>
</sst>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;;;"/>
  </numFmts>
  <fonts count="35">
    <font>
      <sz val="12"/>
      <color theme="1"/>
      <name val="Calibri"/>
      <family val="2"/>
      <scheme val="minor"/>
    </font>
    <font>
      <b/>
      <sz val="20"/>
      <color rgb="FF000000"/>
      <name val="Arial"/>
      <family val="34"/>
    </font>
    <font>
      <sz val="20"/>
      <color rgb="FF000000"/>
      <name val="Arial"/>
      <family val="34"/>
    </font>
    <font>
      <sz val="18"/>
      <color rgb="FF000000"/>
      <name val="Calibri"/>
      <family val="2"/>
    </font>
    <font>
      <b/>
      <sz val="18"/>
      <color rgb="FF000000"/>
      <name val="Calibri"/>
      <family val="2"/>
    </font>
    <font>
      <sz val="10"/>
      <color rgb="FF000000"/>
      <name val="Tahoma"/>
      <family val="2"/>
    </font>
    <font>
      <sz val="10"/>
      <color rgb="FF000000"/>
      <name val="Calibri"/>
      <family val="2"/>
    </font>
    <font>
      <sz val="16"/>
      <color rgb="FF000000"/>
      <name val="Arial"/>
      <family val="34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Proxima Nova Regular"/>
    </font>
    <font>
      <sz val="16"/>
      <color theme="1"/>
      <name val="Proxima Nova Regular"/>
    </font>
    <font>
      <b/>
      <sz val="16"/>
      <color rgb="FF000000"/>
      <name val="Proxima Nova Regular"/>
    </font>
    <font>
      <b/>
      <sz val="16"/>
      <color theme="0"/>
      <name val="Proxima Nova Regular"/>
    </font>
    <font>
      <sz val="16"/>
      <color theme="0"/>
      <name val="Proxima Nova Regular"/>
    </font>
    <font>
      <b/>
      <sz val="18"/>
      <color theme="0"/>
      <name val="Proxima Nova Regular"/>
    </font>
    <font>
      <b/>
      <sz val="20"/>
      <color theme="0"/>
      <name val="Proxima Nova Regular"/>
    </font>
    <font>
      <sz val="18"/>
      <color theme="1"/>
      <name val="Proxima Nova Regular"/>
    </font>
    <font>
      <b/>
      <sz val="18"/>
      <color theme="1"/>
      <name val="Proxima Nova Regular"/>
    </font>
    <font>
      <sz val="18"/>
      <color theme="0"/>
      <name val="Proxima Nova Regular"/>
    </font>
    <font>
      <b/>
      <sz val="18"/>
      <color rgb="FF000000"/>
      <name val="Proxima Nova Regular"/>
    </font>
    <font>
      <sz val="20"/>
      <color theme="1"/>
      <name val="Proxima Nova Regular"/>
    </font>
    <font>
      <sz val="24"/>
      <color rgb="FF000000"/>
      <name val="Arial"/>
      <family val="34"/>
    </font>
    <font>
      <b/>
      <sz val="24"/>
      <color rgb="FF000000"/>
      <name val="Arial"/>
      <family val="34"/>
    </font>
    <font>
      <b/>
      <sz val="24"/>
      <color rgb="FFFF0000"/>
      <name val="Arial"/>
      <family val="34"/>
    </font>
    <font>
      <sz val="24"/>
      <color rgb="FFFF0000"/>
      <name val="Arial"/>
      <family val="34"/>
    </font>
    <font>
      <b/>
      <sz val="15"/>
      <color theme="1"/>
      <name val="Proxima Nova Regular"/>
    </font>
    <font>
      <b/>
      <sz val="24"/>
      <color rgb="FF000000"/>
      <name val="Calibri"/>
      <family val="2"/>
    </font>
    <font>
      <sz val="24"/>
      <color rgb="FF000000"/>
      <name val="Calibri"/>
      <family val="2"/>
    </font>
    <font>
      <i/>
      <sz val="24"/>
      <color rgb="FF000000"/>
      <name val="Calibri"/>
      <family val="2"/>
    </font>
    <font>
      <b/>
      <i/>
      <sz val="24"/>
      <color rgb="FF000000"/>
      <name val="Calibri"/>
      <family val="2"/>
    </font>
    <font>
      <b/>
      <sz val="18"/>
      <color rgb="FF000000"/>
      <name val="Arial"/>
      <family val="34"/>
    </font>
    <font>
      <sz val="18"/>
      <color rgb="FF000000"/>
      <name val="Arial"/>
      <family val="34"/>
    </font>
    <font>
      <b/>
      <sz val="18"/>
      <color rgb="FF000000"/>
      <name val="Tahoma"/>
      <family val="34"/>
    </font>
    <font>
      <sz val="16"/>
      <color rgb="FF000000"/>
      <name val="Proxima Nova Regula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CF8E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F5B57"/>
        <bgColor indexed="64"/>
      </patternFill>
    </fill>
    <fill>
      <patternFill patternType="solid">
        <fgColor rgb="FFF76C68"/>
        <bgColor indexed="64"/>
      </patternFill>
    </fill>
    <fill>
      <patternFill patternType="solid">
        <fgColor rgb="FFDBE4F3"/>
        <bgColor indexed="64"/>
      </patternFill>
    </fill>
    <fill>
      <patternFill patternType="solid">
        <fgColor rgb="FFF7B085"/>
        <bgColor indexed="64"/>
      </patternFill>
    </fill>
    <fill>
      <patternFill patternType="solid">
        <fgColor rgb="FFF07D31"/>
        <bgColor indexed="64"/>
      </patternFill>
    </fill>
    <fill>
      <patternFill patternType="solid">
        <fgColor rgb="FFF9CAAD"/>
        <bgColor indexed="64"/>
      </patternFill>
    </fill>
    <fill>
      <patternFill patternType="solid">
        <fgColor rgb="FFF76B68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0" fillId="23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14" borderId="1" xfId="0" applyFont="1" applyFill="1" applyBorder="1" applyAlignment="1">
      <alignment horizontal="center" vertical="center" wrapText="1"/>
    </xf>
    <xf numFmtId="0" fontId="12" fillId="14" borderId="2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12" fillId="16" borderId="2" xfId="0" applyFont="1" applyFill="1" applyBorder="1" applyAlignment="1">
      <alignment horizontal="center" vertical="center" wrapText="1"/>
    </xf>
    <xf numFmtId="0" fontId="10" fillId="22" borderId="0" xfId="0" applyFont="1" applyFill="1" applyAlignment="1">
      <alignment horizontal="center"/>
    </xf>
    <xf numFmtId="1" fontId="10" fillId="7" borderId="0" xfId="0" applyNumberFormat="1" applyFont="1" applyFill="1" applyAlignment="1">
      <alignment horizontal="center"/>
    </xf>
    <xf numFmtId="0" fontId="10" fillId="14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164" fontId="10" fillId="7" borderId="0" xfId="0" applyNumberFormat="1" applyFont="1" applyFill="1" applyAlignment="1">
      <alignment horizontal="center"/>
    </xf>
    <xf numFmtId="0" fontId="10" fillId="1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10" fillId="11" borderId="0" xfId="0" applyFont="1" applyFill="1" applyAlignment="1">
      <alignment horizontal="center"/>
    </xf>
    <xf numFmtId="0" fontId="10" fillId="15" borderId="0" xfId="0" applyFont="1" applyFill="1" applyAlignment="1">
      <alignment horizontal="center"/>
    </xf>
    <xf numFmtId="1" fontId="10" fillId="6" borderId="0" xfId="0" applyNumberFormat="1" applyFont="1" applyFill="1" applyAlignment="1">
      <alignment horizontal="center"/>
    </xf>
    <xf numFmtId="0" fontId="10" fillId="17" borderId="0" xfId="0" applyFont="1" applyFill="1" applyAlignment="1">
      <alignment horizontal="center"/>
    </xf>
    <xf numFmtId="0" fontId="10" fillId="18" borderId="0" xfId="0" applyFont="1" applyFill="1" applyAlignment="1">
      <alignment horizontal="center"/>
    </xf>
    <xf numFmtId="0" fontId="10" fillId="19" borderId="0" xfId="0" applyFont="1" applyFill="1"/>
    <xf numFmtId="0" fontId="10" fillId="15" borderId="0" xfId="0" applyFont="1" applyFill="1"/>
    <xf numFmtId="0" fontId="10" fillId="11" borderId="0" xfId="0" applyFont="1" applyFill="1"/>
    <xf numFmtId="0" fontId="10" fillId="5" borderId="0" xfId="0" applyFont="1" applyFill="1"/>
    <xf numFmtId="0" fontId="10" fillId="14" borderId="0" xfId="0" applyFont="1" applyFill="1"/>
    <xf numFmtId="0" fontId="10" fillId="8" borderId="0" xfId="0" applyFont="1" applyFill="1"/>
    <xf numFmtId="0" fontId="10" fillId="13" borderId="0" xfId="0" applyFont="1" applyFill="1"/>
    <xf numFmtId="0" fontId="10" fillId="3" borderId="0" xfId="0" applyFont="1" applyFill="1" applyAlignment="1">
      <alignment horizontal="center"/>
    </xf>
    <xf numFmtId="1" fontId="10" fillId="23" borderId="0" xfId="0" applyNumberFormat="1" applyFont="1" applyFill="1" applyAlignment="1">
      <alignment horizontal="center"/>
    </xf>
    <xf numFmtId="1" fontId="10" fillId="22" borderId="0" xfId="0" applyNumberFormat="1" applyFont="1" applyFill="1" applyAlignment="1">
      <alignment horizontal="center"/>
    </xf>
    <xf numFmtId="0" fontId="11" fillId="22" borderId="0" xfId="0" applyFont="1" applyFill="1"/>
    <xf numFmtId="1" fontId="10" fillId="0" borderId="0" xfId="0" applyNumberFormat="1" applyFont="1" applyAlignment="1">
      <alignment horizontal="center"/>
    </xf>
    <xf numFmtId="0" fontId="10" fillId="20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0" fontId="10" fillId="19" borderId="0" xfId="0" applyFont="1" applyFill="1" applyAlignment="1">
      <alignment horizontal="center"/>
    </xf>
    <xf numFmtId="0" fontId="12" fillId="9" borderId="0" xfId="0" applyFont="1" applyFill="1" applyAlignment="1">
      <alignment horizontal="center"/>
    </xf>
    <xf numFmtId="0" fontId="12" fillId="21" borderId="0" xfId="0" applyFont="1" applyFill="1" applyAlignment="1">
      <alignment horizontal="center"/>
    </xf>
    <xf numFmtId="0" fontId="12" fillId="25" borderId="0" xfId="0" applyFont="1" applyFill="1" applyAlignment="1">
      <alignment horizontal="center"/>
    </xf>
    <xf numFmtId="1" fontId="12" fillId="25" borderId="0" xfId="0" applyNumberFormat="1" applyFont="1" applyFill="1" applyAlignment="1">
      <alignment horizontal="center"/>
    </xf>
    <xf numFmtId="164" fontId="12" fillId="25" borderId="0" xfId="0" applyNumberFormat="1" applyFont="1" applyFill="1" applyAlignment="1">
      <alignment horizontal="center"/>
    </xf>
    <xf numFmtId="0" fontId="0" fillId="26" borderId="0" xfId="0" applyFill="1"/>
    <xf numFmtId="0" fontId="13" fillId="26" borderId="0" xfId="0" applyFont="1" applyFill="1" applyAlignment="1">
      <alignment horizontal="center"/>
    </xf>
    <xf numFmtId="1" fontId="13" fillId="27" borderId="0" xfId="0" applyNumberFormat="1" applyFont="1" applyFill="1" applyAlignment="1">
      <alignment horizontal="center"/>
    </xf>
    <xf numFmtId="0" fontId="13" fillId="27" borderId="0" xfId="0" applyFont="1" applyFill="1" applyAlignment="1">
      <alignment horizontal="center"/>
    </xf>
    <xf numFmtId="0" fontId="13" fillId="26" borderId="0" xfId="0" applyFont="1" applyFill="1"/>
    <xf numFmtId="0" fontId="14" fillId="26" borderId="0" xfId="0" applyFont="1" applyFill="1"/>
    <xf numFmtId="0" fontId="9" fillId="26" borderId="0" xfId="0" applyFont="1" applyFill="1"/>
    <xf numFmtId="0" fontId="10" fillId="8" borderId="0" xfId="0" applyFont="1" applyFill="1" applyAlignment="1">
      <alignment horizontal="center"/>
    </xf>
    <xf numFmtId="0" fontId="10" fillId="13" borderId="0" xfId="0" applyFont="1" applyFill="1" applyAlignment="1">
      <alignment horizontal="center"/>
    </xf>
    <xf numFmtId="0" fontId="8" fillId="26" borderId="0" xfId="0" applyFont="1" applyFill="1"/>
    <xf numFmtId="0" fontId="13" fillId="26" borderId="0" xfId="0" applyFont="1" applyFill="1" applyAlignment="1">
      <alignment textRotation="90"/>
    </xf>
    <xf numFmtId="0" fontId="14" fillId="27" borderId="0" xfId="0" applyFont="1" applyFill="1"/>
    <xf numFmtId="1" fontId="13" fillId="26" borderId="0" xfId="0" applyNumberFormat="1" applyFont="1" applyFill="1" applyAlignment="1">
      <alignment horizontal="center"/>
    </xf>
    <xf numFmtId="0" fontId="15" fillId="27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15" fillId="26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8" fillId="4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1" fontId="15" fillId="27" borderId="0" xfId="0" applyNumberFormat="1" applyFont="1" applyFill="1" applyAlignment="1">
      <alignment horizontal="center"/>
    </xf>
    <xf numFmtId="2" fontId="15" fillId="27" borderId="0" xfId="0" applyNumberFormat="1" applyFont="1" applyFill="1" applyAlignment="1">
      <alignment horizontal="center"/>
    </xf>
    <xf numFmtId="0" fontId="18" fillId="0" borderId="0" xfId="0" applyFont="1"/>
    <xf numFmtId="164" fontId="15" fillId="27" borderId="0" xfId="0" applyNumberFormat="1" applyFont="1" applyFill="1" applyAlignment="1">
      <alignment horizontal="center"/>
    </xf>
    <xf numFmtId="0" fontId="19" fillId="27" borderId="0" xfId="0" applyFont="1" applyFill="1" applyAlignment="1">
      <alignment horizontal="center"/>
    </xf>
    <xf numFmtId="0" fontId="19" fillId="26" borderId="0" xfId="0" applyFont="1" applyFill="1"/>
    <xf numFmtId="0" fontId="19" fillId="27" borderId="0" xfId="0" applyFont="1" applyFill="1"/>
    <xf numFmtId="0" fontId="12" fillId="28" borderId="1" xfId="0" applyFont="1" applyFill="1" applyBorder="1" applyAlignment="1">
      <alignment horizontal="center" vertical="center" wrapText="1"/>
    </xf>
    <xf numFmtId="0" fontId="12" fillId="28" borderId="2" xfId="0" applyFont="1" applyFill="1" applyBorder="1" applyAlignment="1">
      <alignment horizontal="center" vertical="center" wrapText="1"/>
    </xf>
    <xf numFmtId="0" fontId="12" fillId="29" borderId="1" xfId="0" applyFont="1" applyFill="1" applyBorder="1" applyAlignment="1">
      <alignment horizontal="center" vertical="center" wrapText="1"/>
    </xf>
    <xf numFmtId="0" fontId="12" fillId="29" borderId="2" xfId="0" applyFont="1" applyFill="1" applyBorder="1" applyAlignment="1">
      <alignment horizontal="center" vertical="center" wrapText="1"/>
    </xf>
    <xf numFmtId="0" fontId="12" fillId="30" borderId="1" xfId="0" applyFont="1" applyFill="1" applyBorder="1" applyAlignment="1">
      <alignment horizontal="center" vertical="center" wrapText="1"/>
    </xf>
    <xf numFmtId="0" fontId="12" fillId="30" borderId="2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0" fillId="30" borderId="0" xfId="0" applyFont="1" applyFill="1" applyAlignment="1">
      <alignment horizontal="center"/>
    </xf>
    <xf numFmtId="0" fontId="10" fillId="29" borderId="0" xfId="0" applyFont="1" applyFill="1" applyAlignment="1">
      <alignment horizontal="center"/>
    </xf>
    <xf numFmtId="0" fontId="10" fillId="31" borderId="0" xfId="0" applyFont="1" applyFill="1" applyAlignment="1">
      <alignment horizontal="center"/>
    </xf>
    <xf numFmtId="0" fontId="10" fillId="28" borderId="0" xfId="0" applyFont="1" applyFill="1" applyAlignment="1">
      <alignment horizontal="center"/>
    </xf>
    <xf numFmtId="0" fontId="10" fillId="28" borderId="0" xfId="0" applyFont="1" applyFill="1"/>
    <xf numFmtId="0" fontId="18" fillId="22" borderId="0" xfId="0" applyFont="1" applyFill="1" applyAlignment="1">
      <alignment horizontal="center"/>
    </xf>
    <xf numFmtId="0" fontId="18" fillId="7" borderId="0" xfId="0" applyFont="1" applyFill="1" applyAlignment="1">
      <alignment horizontal="center"/>
    </xf>
    <xf numFmtId="1" fontId="18" fillId="7" borderId="0" xfId="0" applyNumberFormat="1" applyFont="1" applyFill="1" applyAlignment="1">
      <alignment horizontal="center"/>
    </xf>
    <xf numFmtId="0" fontId="18" fillId="23" borderId="0" xfId="0" applyFont="1" applyFill="1" applyAlignment="1">
      <alignment horizontal="center"/>
    </xf>
    <xf numFmtId="1" fontId="18" fillId="6" borderId="0" xfId="0" applyNumberFormat="1" applyFont="1" applyFill="1" applyAlignment="1">
      <alignment horizontal="center"/>
    </xf>
    <xf numFmtId="164" fontId="18" fillId="7" borderId="0" xfId="0" applyNumberFormat="1" applyFont="1" applyFill="1" applyAlignment="1">
      <alignment horizontal="center"/>
    </xf>
    <xf numFmtId="0" fontId="20" fillId="24" borderId="0" xfId="0" applyFont="1" applyFill="1" applyAlignment="1">
      <alignment horizontal="center"/>
    </xf>
    <xf numFmtId="1" fontId="20" fillId="25" borderId="0" xfId="0" applyNumberFormat="1" applyFont="1" applyFill="1" applyAlignment="1">
      <alignment horizontal="center"/>
    </xf>
    <xf numFmtId="0" fontId="14" fillId="32" borderId="0" xfId="0" applyFont="1" applyFill="1"/>
    <xf numFmtId="0" fontId="13" fillId="32" borderId="0" xfId="0" applyFont="1" applyFill="1" applyAlignment="1">
      <alignment horizontal="center"/>
    </xf>
    <xf numFmtId="0" fontId="13" fillId="28" borderId="0" xfId="0" applyFont="1" applyFill="1" applyAlignment="1">
      <alignment horizontal="center"/>
    </xf>
    <xf numFmtId="0" fontId="14" fillId="27" borderId="0" xfId="0" applyFont="1" applyFill="1" applyAlignment="1">
      <alignment horizontal="center"/>
    </xf>
    <xf numFmtId="0" fontId="13" fillId="27" borderId="0" xfId="0" applyFont="1" applyFill="1"/>
    <xf numFmtId="0" fontId="21" fillId="0" borderId="0" xfId="0" applyFont="1"/>
    <xf numFmtId="0" fontId="18" fillId="20" borderId="0" xfId="0" applyFont="1" applyFill="1" applyAlignment="1">
      <alignment horizontal="center"/>
    </xf>
    <xf numFmtId="0" fontId="18" fillId="33" borderId="0" xfId="0" applyFont="1" applyFill="1" applyAlignment="1">
      <alignment horizontal="center"/>
    </xf>
    <xf numFmtId="1" fontId="18" fillId="33" borderId="0" xfId="0" applyNumberFormat="1" applyFont="1" applyFill="1" applyAlignment="1">
      <alignment horizontal="center"/>
    </xf>
    <xf numFmtId="0" fontId="0" fillId="29" borderId="0" xfId="0" applyFill="1"/>
    <xf numFmtId="0" fontId="26" fillId="22" borderId="0" xfId="0" applyFont="1" applyFill="1"/>
    <xf numFmtId="0" fontId="26" fillId="22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7" fillId="0" borderId="0" xfId="0" applyNumberFormat="1" applyFont="1"/>
    <xf numFmtId="0" fontId="14" fillId="0" borderId="0" xfId="0" applyFont="1"/>
    <xf numFmtId="0" fontId="11" fillId="11" borderId="0" xfId="0" applyFont="1" applyFill="1" applyAlignment="1">
      <alignment horizontal="center"/>
    </xf>
    <xf numFmtId="0" fontId="34" fillId="11" borderId="0" xfId="0" applyFont="1" applyFill="1" applyAlignment="1">
      <alignment horizontal="center"/>
    </xf>
    <xf numFmtId="0" fontId="13" fillId="0" borderId="0" xfId="0" applyFont="1"/>
    <xf numFmtId="1" fontId="16" fillId="6" borderId="0" xfId="0" applyNumberFormat="1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17" fillId="26" borderId="0" xfId="0" applyFont="1" applyFill="1"/>
    <xf numFmtId="0" fontId="17" fillId="27" borderId="0" xfId="0" applyFont="1" applyFill="1"/>
    <xf numFmtId="0" fontId="15" fillId="27" borderId="0" xfId="0" applyFont="1" applyFill="1"/>
    <xf numFmtId="0" fontId="15" fillId="26" borderId="0" xfId="0" applyFont="1" applyFill="1"/>
    <xf numFmtId="0" fontId="19" fillId="2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5B57"/>
      <color rgb="FFF76C68"/>
      <color rgb="FFF07D31"/>
      <color rgb="FFF9CAAD"/>
      <color rgb="FFF7B085"/>
      <color rgb="FFDBE4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yrealfood.app/plus/?s=plans&amp;period=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38100</xdr:rowOff>
    </xdr:from>
    <xdr:to>
      <xdr:col>17</xdr:col>
      <xdr:colOff>177800</xdr:colOff>
      <xdr:row>22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6E380AB-8D2C-AD49-AC80-27A6EC31F850}"/>
            </a:ext>
          </a:extLst>
        </xdr:cNvPr>
        <xdr:cNvSpPr txBox="1"/>
      </xdr:nvSpPr>
      <xdr:spPr>
        <a:xfrm>
          <a:off x="825500" y="3898900"/>
          <a:ext cx="13385800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>
              <a:solidFill>
                <a:schemeClr val="dk1"/>
              </a:solidFill>
              <a:effectLst/>
              <a:latin typeface="Proxima Nova Rg" panose="02000506030000020004" pitchFamily="2" charset="0"/>
              <a:ea typeface="+mn-ea"/>
              <a:cs typeface="+mn-cs"/>
            </a:rPr>
            <a:t>Este recurso</a:t>
          </a:r>
          <a:r>
            <a:rPr lang="es-ES" sz="1200" baseline="0">
              <a:solidFill>
                <a:schemeClr val="dk1"/>
              </a:solidFill>
              <a:effectLst/>
              <a:latin typeface="Proxima Nova Rg" panose="02000506030000020004" pitchFamily="2" charset="0"/>
              <a:ea typeface="+mn-ea"/>
              <a:cs typeface="+mn-cs"/>
            </a:rPr>
            <a:t> </a:t>
          </a:r>
          <a:r>
            <a:rPr lang="es-ES" sz="1200" b="1" baseline="0">
              <a:solidFill>
                <a:schemeClr val="dk1"/>
              </a:solidFill>
              <a:effectLst/>
              <a:latin typeface="Proxima Nova Rg" panose="02000506030000020004" pitchFamily="2" charset="0"/>
              <a:ea typeface="+mn-ea"/>
              <a:cs typeface="+mn-cs"/>
            </a:rPr>
            <a:t>complementa el contenido aportado en el libro. </a:t>
          </a:r>
          <a:r>
            <a:rPr lang="es-ES" sz="1200" b="0" baseline="0">
              <a:solidFill>
                <a:schemeClr val="dk1"/>
              </a:solidFill>
              <a:effectLst/>
              <a:latin typeface="Proxima Nova Rg" panose="02000506030000020004" pitchFamily="2" charset="0"/>
              <a:ea typeface="+mn-ea"/>
              <a:cs typeface="+mn-cs"/>
            </a:rPr>
            <a:t>Por tanto, para un correcto uso e interpretación se requerirá primero entender lo que se expresa en el libro «</a:t>
          </a:r>
          <a:r>
            <a:rPr lang="es-ES" sz="1200" b="1" baseline="0">
              <a:solidFill>
                <a:schemeClr val="dk1"/>
              </a:solidFill>
              <a:effectLst/>
              <a:latin typeface="Proxima Nova Rg" panose="02000506030000020004" pitchFamily="2" charset="0"/>
              <a:ea typeface="+mn-ea"/>
              <a:cs typeface="+mn-cs"/>
            </a:rPr>
            <a:t>Pierde Grasa con Comida Real</a:t>
          </a:r>
          <a:r>
            <a:rPr lang="es-ES" sz="1200" b="0" baseline="0">
              <a:solidFill>
                <a:schemeClr val="dk1"/>
              </a:solidFill>
              <a:effectLst/>
              <a:latin typeface="Proxima Nova Rg" panose="02000506030000020004" pitchFamily="2" charset="0"/>
              <a:ea typeface="+mn-ea"/>
              <a:cs typeface="+mn-cs"/>
            </a:rPr>
            <a:t>». Tal </a:t>
          </a:r>
          <a:r>
            <a:rPr lang="es-ES" sz="1200" b="0" i="0">
              <a:solidFill>
                <a:schemeClr val="dk1"/>
              </a:solidFill>
              <a:effectLst/>
              <a:latin typeface="Proxima Nova Rg" panose="02000506030000020004" pitchFamily="2" charset="0"/>
              <a:ea typeface="+mn-ea"/>
              <a:cs typeface="+mn-cs"/>
            </a:rPr>
            <a:t>información no constituye </a:t>
          </a:r>
          <a:r>
            <a:rPr lang="es-ES" sz="1200" b="1" i="0">
              <a:solidFill>
                <a:schemeClr val="dk1"/>
              </a:solidFill>
              <a:effectLst/>
              <a:latin typeface="Proxima Nova Rg" panose="02000506030000020004" pitchFamily="2" charset="0"/>
              <a:ea typeface="+mn-ea"/>
              <a:cs typeface="+mn-cs"/>
            </a:rPr>
            <a:t>consejo médico</a:t>
          </a:r>
          <a:r>
            <a:rPr lang="es-ES" sz="1200" b="0" i="0">
              <a:solidFill>
                <a:schemeClr val="dk1"/>
              </a:solidFill>
              <a:effectLst/>
              <a:latin typeface="Proxima Nova Rg" panose="02000506030000020004" pitchFamily="2" charset="0"/>
              <a:ea typeface="+mn-ea"/>
              <a:cs typeface="+mn-cs"/>
            </a:rPr>
            <a:t> ni pretende sustituir la atención </a:t>
          </a:r>
          <a:r>
            <a:rPr lang="es-ES" sz="1200" b="1" i="0">
              <a:solidFill>
                <a:schemeClr val="dk1"/>
              </a:solidFill>
              <a:effectLst/>
              <a:latin typeface="Proxima Nova Rg" panose="02000506030000020004" pitchFamily="2" charset="0"/>
              <a:ea typeface="+mn-ea"/>
              <a:cs typeface="+mn-cs"/>
            </a:rPr>
            <a:t>médica</a:t>
          </a:r>
          <a:r>
            <a:rPr lang="es-ES" sz="1200" b="0" i="0">
              <a:solidFill>
                <a:schemeClr val="dk1"/>
              </a:solidFill>
              <a:effectLst/>
              <a:latin typeface="Proxima Nova Rg" panose="02000506030000020004" pitchFamily="2" charset="0"/>
              <a:ea typeface="+mn-ea"/>
              <a:cs typeface="+mn-cs"/>
            </a:rPr>
            <a:t> proporcionada por un profesional.</a:t>
          </a:r>
          <a:endParaRPr lang="es-ES" sz="1200" b="1">
            <a:latin typeface="Proxima Nova Rg" panose="02000506030000020004" pitchFamily="2" charset="0"/>
          </a:endParaRPr>
        </a:p>
      </xdr:txBody>
    </xdr:sp>
    <xdr:clientData/>
  </xdr:twoCellAnchor>
  <xdr:twoCellAnchor>
    <xdr:from>
      <xdr:col>0</xdr:col>
      <xdr:colOff>736600</xdr:colOff>
      <xdr:row>6</xdr:row>
      <xdr:rowOff>63500</xdr:rowOff>
    </xdr:from>
    <xdr:to>
      <xdr:col>17</xdr:col>
      <xdr:colOff>292100</xdr:colOff>
      <xdr:row>18</xdr:row>
      <xdr:rowOff>63500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1C1DF277-D38A-2940-A112-D724B4BED5A8}"/>
            </a:ext>
          </a:extLst>
        </xdr:cNvPr>
        <xdr:cNvSpPr/>
      </xdr:nvSpPr>
      <xdr:spPr>
        <a:xfrm>
          <a:off x="736600" y="1282700"/>
          <a:ext cx="13589000" cy="2438400"/>
        </a:xfrm>
        <a:prstGeom prst="roundRect">
          <a:avLst/>
        </a:prstGeom>
        <a:solidFill>
          <a:srgbClr val="CF5B5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_tradnl" sz="3600">
              <a:latin typeface="Proxima Nova Rg" panose="02000506030000020004" pitchFamily="2" charset="0"/>
            </a:rPr>
            <a:t>🚺 </a:t>
          </a:r>
          <a:r>
            <a:rPr lang="es-ES_tradnl" sz="3600" b="1">
              <a:latin typeface="Proxima Nova Rg" panose="02000506030000020004" pitchFamily="2" charset="0"/>
            </a:rPr>
            <a:t>Cálculos composición corporal:</a:t>
          </a:r>
        </a:p>
        <a:p>
          <a:pPr algn="l"/>
          <a:r>
            <a:rPr lang="es-ES_tradnl" sz="3600" b="1">
              <a:latin typeface="Proxima Nova Rg" panose="02000506030000020004" pitchFamily="2" charset="0"/>
            </a:rPr>
            <a:t>Pierde grasa con Comida Real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79829</xdr:colOff>
      <xdr:row>1</xdr:row>
      <xdr:rowOff>97970</xdr:rowOff>
    </xdr:from>
    <xdr:to>
      <xdr:col>7</xdr:col>
      <xdr:colOff>199572</xdr:colOff>
      <xdr:row>47</xdr:row>
      <xdr:rowOff>72571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D62555A-9226-D94E-9850-979351A84ECF}"/>
            </a:ext>
          </a:extLst>
        </xdr:cNvPr>
        <xdr:cNvSpPr txBox="1"/>
      </xdr:nvSpPr>
      <xdr:spPr>
        <a:xfrm>
          <a:off x="914400" y="297541"/>
          <a:ext cx="5127172" cy="91548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>
              <a:latin typeface="Proxima Nova Rg" panose="02000506030000020004" pitchFamily="2" charset="0"/>
              <a:cs typeface="Arial" panose="020B0604020202020204" pitchFamily="34" charset="0"/>
            </a:rPr>
            <a:t>📝HOJA</a:t>
          </a:r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 ANÁLISIS COMPOSICIÓN CORPORAL</a:t>
          </a:r>
        </a:p>
        <a:p>
          <a:pPr algn="ctr"/>
          <a:endParaRPr lang="es-ES_tradnl" sz="2000" b="1" baseline="0">
            <a:latin typeface="Proxima Nova Rg" panose="02000506030000020004" pitchFamily="2" charset="0"/>
            <a:cs typeface="Arial" panose="020B0604020202020204" pitchFamily="34" charset="0"/>
          </a:endParaRPr>
        </a:p>
        <a:p>
          <a:pPr algn="ctr"/>
          <a:r>
            <a:rPr lang="es-ES_tradnl" sz="2000" b="1" u="sng" baseline="0">
              <a:latin typeface="Proxima Nova Rg" panose="02000506030000020004" pitchFamily="2" charset="0"/>
              <a:cs typeface="Arial" panose="020B0604020202020204" pitchFamily="34" charset="0"/>
            </a:rPr>
            <a:t>Rellenar</a:t>
          </a:r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: </a:t>
          </a:r>
          <a:r>
            <a:rPr lang="es-ES_tradnl" sz="2000" b="1" baseline="0">
              <a:solidFill>
                <a:srgbClr val="FF0000"/>
              </a:solidFill>
              <a:latin typeface="Proxima Nova Rg" panose="02000506030000020004" pitchFamily="2" charset="0"/>
              <a:cs typeface="Arial" panose="020B0604020202020204" pitchFamily="34" charset="0"/>
            </a:rPr>
            <a:t>Edad</a:t>
          </a:r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 y 5 medidas </a:t>
          </a:r>
          <a:r>
            <a:rPr lang="es-ES_tradnl" sz="2000" b="1" baseline="0">
              <a:solidFill>
                <a:srgbClr val="FF0000"/>
              </a:solidFill>
              <a:latin typeface="Proxima Nova Rg" panose="02000506030000020004" pitchFamily="2" charset="0"/>
              <a:cs typeface="Arial" panose="020B0604020202020204" pitchFamily="34" charset="0"/>
            </a:rPr>
            <a:t>Peso</a:t>
          </a:r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, </a:t>
          </a:r>
          <a:r>
            <a:rPr lang="es-ES_tradnl" sz="2000" b="1" baseline="0">
              <a:solidFill>
                <a:srgbClr val="FF0000"/>
              </a:solidFill>
              <a:latin typeface="Proxima Nova Rg" panose="02000506030000020004" pitchFamily="2" charset="0"/>
              <a:cs typeface="Arial" panose="020B0604020202020204" pitchFamily="34" charset="0"/>
            </a:rPr>
            <a:t>Altura</a:t>
          </a:r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 (m), </a:t>
          </a:r>
          <a:r>
            <a:rPr lang="es-ES_tradnl" sz="2000" b="1" baseline="0">
              <a:solidFill>
                <a:srgbClr val="FF0000"/>
              </a:solidFill>
              <a:latin typeface="Proxima Nova Rg" panose="02000506030000020004" pitchFamily="2" charset="0"/>
              <a:cs typeface="Arial" panose="020B0604020202020204" pitchFamily="34" charset="0"/>
            </a:rPr>
            <a:t>cintura</a:t>
          </a:r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 (cm), </a:t>
          </a:r>
          <a:r>
            <a:rPr lang="es-ES_tradnl" sz="2000" b="1" baseline="0">
              <a:solidFill>
                <a:srgbClr val="FF0000"/>
              </a:solidFill>
              <a:latin typeface="Proxima Nova Rg" panose="02000506030000020004" pitchFamily="2" charset="0"/>
              <a:cs typeface="Arial" panose="020B0604020202020204" pitchFamily="34" charset="0"/>
            </a:rPr>
            <a:t>cadera</a:t>
          </a:r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 (cm) y </a:t>
          </a:r>
          <a:r>
            <a:rPr lang="es-ES_tradnl" sz="2000" b="1" baseline="0">
              <a:solidFill>
                <a:srgbClr val="FF0000"/>
              </a:solidFill>
              <a:latin typeface="Proxima Nova Rg" panose="02000506030000020004" pitchFamily="2" charset="0"/>
              <a:cs typeface="Arial" panose="020B0604020202020204" pitchFamily="34" charset="0"/>
            </a:rPr>
            <a:t>cuello</a:t>
          </a:r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 (cm). Otras medidas que pueden registrarse son las exhibidas en la imagen de más abajo.</a:t>
          </a:r>
        </a:p>
        <a:p>
          <a:pPr algn="ctr"/>
          <a:endParaRPr lang="es-ES_tradnl" sz="2000" b="1" baseline="0">
            <a:latin typeface="Proxima Nova Rg" panose="02000506030000020004" pitchFamily="2" charset="0"/>
            <a:cs typeface="Arial" panose="020B0604020202020204" pitchFamily="34" charset="0"/>
          </a:endParaRPr>
        </a:p>
        <a:p>
          <a:pPr algn="ctr"/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Las medidas se tomarán con cierta </a:t>
          </a:r>
          <a:r>
            <a:rPr lang="en-US" sz="2000" b="1">
              <a:solidFill>
                <a:schemeClr val="dk1"/>
              </a:solidFill>
              <a:latin typeface="Proxima Nova Rg" panose="02000506030000020004" pitchFamily="2" charset="0"/>
              <a:ea typeface="Arial"/>
              <a:cs typeface="Arial"/>
              <a:sym typeface="Arial"/>
            </a:rPr>
            <a:t>periodicidad</a:t>
          </a:r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 durante la pérdida de peso (15 días o cada mes).</a:t>
          </a:r>
        </a:p>
        <a:p>
          <a:pPr algn="ctr"/>
          <a:endParaRPr lang="es-ES_tradnl" sz="2000" b="1" baseline="0">
            <a:latin typeface="Proxima Nova Rg" panose="02000506030000020004" pitchFamily="2" charset="0"/>
            <a:cs typeface="Arial" panose="020B0604020202020204" pitchFamily="34" charset="0"/>
          </a:endParaRPr>
        </a:p>
        <a:p>
          <a:pPr algn="ctr"/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Las mujeres con periodo menstrual deberán valorar el momento de la toma de medidas (pre-ovulación / post-ovulación) debido a los cambios producidos en la composición corporal durante estos momentos.</a:t>
          </a:r>
        </a:p>
        <a:p>
          <a:pPr algn="ctr"/>
          <a:endParaRPr lang="es-ES_tradnl" sz="2000" b="1" baseline="0">
            <a:latin typeface="Proxima Nova Rg" panose="02000506030000020004" pitchFamily="2" charset="0"/>
            <a:cs typeface="Arial" panose="020B0604020202020204" pitchFamily="34" charset="0"/>
          </a:endParaRPr>
        </a:p>
        <a:p>
          <a:pPr algn="ctr"/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Las medidas deberán tomarse siempre en circunstancias similares</a:t>
          </a:r>
        </a:p>
        <a:p>
          <a:pPr algn="ctr"/>
          <a:endParaRPr lang="es-ES_tradnl" sz="2000" b="1" baseline="0">
            <a:latin typeface="Proxima Nova Rg" panose="02000506030000020004" pitchFamily="2" charset="0"/>
            <a:cs typeface="Arial" panose="020B0604020202020204" pitchFamily="34" charset="0"/>
          </a:endParaRPr>
        </a:p>
        <a:p>
          <a:pPr algn="ctr"/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Para una toma óptima de medidas, puede ser mejor pedir ayuda (especialmente cintura, cadera y cuello)</a:t>
          </a:r>
        </a:p>
        <a:p>
          <a:pPr algn="ctr"/>
          <a:endParaRPr lang="es-ES_tradnl" sz="20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ES_tradnl" sz="2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424542</xdr:colOff>
      <xdr:row>1</xdr:row>
      <xdr:rowOff>116114</xdr:rowOff>
    </xdr:from>
    <xdr:to>
      <xdr:col>17</xdr:col>
      <xdr:colOff>308429</xdr:colOff>
      <xdr:row>47</xdr:row>
      <xdr:rowOff>72571</xdr:rowOff>
    </xdr:to>
    <xdr:sp macro="" textlink="">
      <xdr:nvSpPr>
        <xdr:cNvPr id="3" name="CuadroText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FC5309-82D6-614E-89CC-E68CE4927815}"/>
            </a:ext>
          </a:extLst>
        </xdr:cNvPr>
        <xdr:cNvSpPr txBox="1"/>
      </xdr:nvSpPr>
      <xdr:spPr>
        <a:xfrm>
          <a:off x="6266542" y="315685"/>
          <a:ext cx="8229601" cy="91367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>
              <a:latin typeface="Proxima Nova Rg" panose="02000506030000020004" pitchFamily="2" charset="0"/>
              <a:cs typeface="Arial" panose="020B0604020202020204" pitchFamily="34" charset="0"/>
            </a:rPr>
            <a:t>📝HOJA</a:t>
          </a:r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 GASTO ENERGÉTICO</a:t>
          </a:r>
        </a:p>
        <a:p>
          <a:pPr algn="ctr"/>
          <a:endParaRPr lang="es-ES_tradnl" sz="2000" b="1" baseline="0">
            <a:latin typeface="Proxima Nova Rg" panose="02000506030000020004" pitchFamily="2" charset="0"/>
            <a:cs typeface="Arial" panose="020B0604020202020204" pitchFamily="34" charset="0"/>
          </a:endParaRPr>
        </a:p>
        <a:p>
          <a:pPr algn="ctr"/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Esta hoja se divide en dos partes:</a:t>
          </a:r>
        </a:p>
        <a:p>
          <a:pPr algn="ctr"/>
          <a:endParaRPr lang="es-ES_tradnl" sz="2000" b="1" baseline="0">
            <a:latin typeface="Proxima Nova Rg" panose="02000506030000020004" pitchFamily="2" charset="0"/>
            <a:cs typeface="Arial" panose="020B0604020202020204" pitchFamily="34" charset="0"/>
          </a:endParaRPr>
        </a:p>
        <a:p>
          <a:pPr algn="ctr"/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El apartado que utiliza el "peso actual" para hallar el gasto energético total o, por el otro lado, el "peso corregido*". </a:t>
          </a:r>
        </a:p>
        <a:p>
          <a:pPr algn="ctr"/>
          <a:endParaRPr lang="es-ES_tradnl" sz="2000" b="1" baseline="0">
            <a:latin typeface="Proxima Nova Rg" panose="02000506030000020004" pitchFamily="2" charset="0"/>
            <a:cs typeface="Arial" panose="020B0604020202020204" pitchFamily="34" charset="0"/>
          </a:endParaRPr>
        </a:p>
        <a:p>
          <a:pPr algn="ctr"/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*El peso corregido deberá utilizarse en caso de que la persona presente un IMC &gt;25 o un % graso que indique exceso de grasa corporal para el grupo de edad indicado.</a:t>
          </a:r>
        </a:p>
        <a:p>
          <a:pPr algn="ctr"/>
          <a:endParaRPr lang="es-ES_tradnl" sz="2000" b="1" baseline="0">
            <a:latin typeface="Proxima Nova Rg" panose="02000506030000020004" pitchFamily="2" charset="0"/>
            <a:cs typeface="Arial" panose="020B0604020202020204" pitchFamily="34" charset="0"/>
          </a:endParaRPr>
        </a:p>
        <a:p>
          <a:pPr algn="ctr"/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Una vez elegido uno u otro apartado, </a:t>
          </a:r>
          <a:r>
            <a:rPr lang="es-ES_tradnl" sz="2000" b="1" i="0" u="sng" baseline="0">
              <a:latin typeface="Proxima Nova Rg" panose="02000506030000020004" pitchFamily="2" charset="0"/>
              <a:cs typeface="Arial" panose="020B0604020202020204" pitchFamily="34" charset="0"/>
            </a:rPr>
            <a:t>deberás rellenar</a:t>
          </a:r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:</a:t>
          </a:r>
        </a:p>
        <a:p>
          <a:pPr algn="ctr"/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- El </a:t>
          </a:r>
          <a:r>
            <a:rPr lang="es-ES_tradnl" sz="2000" b="1" baseline="0">
              <a:solidFill>
                <a:srgbClr val="FF0000"/>
              </a:solidFill>
              <a:latin typeface="Proxima Nova Rg" panose="02000506030000020004" pitchFamily="2" charset="0"/>
              <a:cs typeface="Arial" panose="020B0604020202020204" pitchFamily="34" charset="0"/>
            </a:rPr>
            <a:t>factor de actividad deseado </a:t>
          </a:r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(se deberá sumar el </a:t>
          </a:r>
          <a:r>
            <a:rPr lang="es-ES_tradnl" sz="2000" b="1" baseline="0">
              <a:solidFill>
                <a:srgbClr val="FF0000"/>
              </a:solidFill>
              <a:latin typeface="Proxima Nova Rg" panose="02000506030000020004" pitchFamily="2" charset="0"/>
              <a:cs typeface="Arial" panose="020B0604020202020204" pitchFamily="34" charset="0"/>
            </a:rPr>
            <a:t>factor de ejercicio </a:t>
          </a:r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en caso de realizar ejercicio).</a:t>
          </a:r>
        </a:p>
        <a:p>
          <a:pPr algn="ctr"/>
          <a:endParaRPr lang="es-ES_tradnl" sz="2000" b="1" baseline="0">
            <a:latin typeface="Proxima Nova Rg" panose="02000506030000020004" pitchFamily="2" charset="0"/>
            <a:cs typeface="Arial" panose="020B0604020202020204" pitchFamily="34" charset="0"/>
          </a:endParaRPr>
        </a:p>
        <a:p>
          <a:pPr algn="ctr"/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- El </a:t>
          </a:r>
          <a:r>
            <a:rPr lang="es-ES_tradnl" sz="2000" b="1" baseline="0">
              <a:solidFill>
                <a:srgbClr val="FF0000"/>
              </a:solidFill>
              <a:latin typeface="Proxima Nova Rg" panose="02000506030000020004" pitchFamily="2" charset="0"/>
              <a:cs typeface="Arial" panose="020B0604020202020204" pitchFamily="34" charset="0"/>
            </a:rPr>
            <a:t>déficit calórico deseado</a:t>
          </a:r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: "ligero", "moderado", "elevado" o "muy elevado"</a:t>
          </a:r>
        </a:p>
        <a:p>
          <a:pPr algn="ctr"/>
          <a:endParaRPr lang="es-ES_tradnl" sz="2000" b="1" baseline="0">
            <a:latin typeface="Proxima Nova Rg" panose="02000506030000020004" pitchFamily="2" charset="0"/>
            <a:cs typeface="Arial" panose="020B0604020202020204" pitchFamily="34" charset="0"/>
          </a:endParaRPr>
        </a:p>
        <a:p>
          <a:pPr algn="ctr"/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- El </a:t>
          </a:r>
          <a:r>
            <a:rPr lang="es-ES_tradnl" sz="2000" b="1" baseline="0">
              <a:solidFill>
                <a:srgbClr val="FF0000"/>
              </a:solidFill>
              <a:latin typeface="Proxima Nova Rg" panose="02000506030000020004" pitchFamily="2" charset="0"/>
              <a:cs typeface="Arial" panose="020B0604020202020204" pitchFamily="34" charset="0"/>
            </a:rPr>
            <a:t>superávit calórico deseado </a:t>
          </a:r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(para refeeds, sobre todo): "ligero", "moderado", "elevado", "límite"</a:t>
          </a:r>
        </a:p>
        <a:p>
          <a:pPr algn="ctr"/>
          <a:endParaRPr lang="es-ES_tradnl" sz="2000" b="1" baseline="0">
            <a:latin typeface="Proxima Nova Rg" panose="02000506030000020004" pitchFamily="2" charset="0"/>
            <a:cs typeface="Arial" panose="020B0604020202020204" pitchFamily="34" charset="0"/>
          </a:endParaRPr>
        </a:p>
        <a:p>
          <a:pPr algn="ctr"/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Una vez obtenido esto, </a:t>
          </a:r>
          <a:r>
            <a:rPr lang="es-ES_tradnl" sz="2000" b="1" i="0" u="sng" baseline="0">
              <a:latin typeface="Proxima Nova Rg" panose="02000506030000020004" pitchFamily="2" charset="0"/>
              <a:cs typeface="Arial" panose="020B0604020202020204" pitchFamily="34" charset="0"/>
            </a:rPr>
            <a:t>deberás rellenar</a:t>
          </a:r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:</a:t>
          </a:r>
        </a:p>
        <a:p>
          <a:pPr algn="ctr"/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El </a:t>
          </a:r>
          <a:r>
            <a:rPr lang="es-ES_tradnl" sz="2000" b="1" baseline="0">
              <a:solidFill>
                <a:srgbClr val="FF0000"/>
              </a:solidFill>
              <a:latin typeface="Proxima Nova Rg" panose="02000506030000020004" pitchFamily="2" charset="0"/>
              <a:cs typeface="Arial" panose="020B0604020202020204" pitchFamily="34" charset="0"/>
            </a:rPr>
            <a:t>factor correspondiente a cada nutriente </a:t>
          </a:r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para determinar la ingesta orientativa de proteínas, carbohidratos y grasas que podrás trasladar a aplicaciones como myrealfood📲</a:t>
          </a:r>
        </a:p>
        <a:p>
          <a:pPr algn="ctr"/>
          <a:endParaRPr lang="es-ES_tradnl" sz="20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ES_tradnl" sz="20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ES_tradnl" sz="2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478972</xdr:colOff>
      <xdr:row>1</xdr:row>
      <xdr:rowOff>116114</xdr:rowOff>
    </xdr:from>
    <xdr:to>
      <xdr:col>23</xdr:col>
      <xdr:colOff>54428</xdr:colOff>
      <xdr:row>47</xdr:row>
      <xdr:rowOff>90713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ED7C8AC-AA81-CB48-B92E-7D800A1509E5}"/>
            </a:ext>
          </a:extLst>
        </xdr:cNvPr>
        <xdr:cNvSpPr txBox="1"/>
      </xdr:nvSpPr>
      <xdr:spPr>
        <a:xfrm>
          <a:off x="14666686" y="315685"/>
          <a:ext cx="4582885" cy="91548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>
              <a:latin typeface="Proxima Nova Rg" panose="02000506030000020004" pitchFamily="2" charset="0"/>
              <a:cs typeface="Arial" panose="020B0604020202020204" pitchFamily="34" charset="0"/>
            </a:rPr>
            <a:t>📝HOJA</a:t>
          </a:r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 PÉRDIDA DE PESO</a:t>
          </a:r>
        </a:p>
        <a:p>
          <a:pPr algn="ctr"/>
          <a:endParaRPr lang="es-ES_tradnl" sz="2000" b="1" baseline="0">
            <a:latin typeface="Proxima Nova Rg" panose="02000506030000020004" pitchFamily="2" charset="0"/>
            <a:cs typeface="Arial" panose="020B0604020202020204" pitchFamily="34" charset="0"/>
          </a:endParaRPr>
        </a:p>
        <a:p>
          <a:pPr algn="ctr"/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En esta hoja únicamente deberás </a:t>
          </a:r>
          <a:r>
            <a:rPr lang="es-ES_tradnl" sz="2000" b="1" baseline="0">
              <a:solidFill>
                <a:srgbClr val="FF0000"/>
              </a:solidFill>
              <a:latin typeface="Proxima Nova Rg" panose="02000506030000020004" pitchFamily="2" charset="0"/>
              <a:cs typeface="Arial" panose="020B0604020202020204" pitchFamily="34" charset="0"/>
            </a:rPr>
            <a:t>rellenar el porcentaje de grasa objetivo que buscas alcanzar</a:t>
          </a:r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.</a:t>
          </a:r>
        </a:p>
        <a:p>
          <a:pPr algn="ctr"/>
          <a:endParaRPr lang="es-ES_tradnl" sz="2000" b="1" baseline="0">
            <a:latin typeface="Proxima Nova Rg" panose="02000506030000020004" pitchFamily="2" charset="0"/>
            <a:cs typeface="Arial" panose="020B0604020202020204" pitchFamily="34" charset="0"/>
          </a:endParaRPr>
        </a:p>
        <a:p>
          <a:pPr algn="ctr"/>
          <a:r>
            <a:rPr lang="es-ES_tradnl" sz="2000" b="1" baseline="0">
              <a:latin typeface="Proxima Nova Rg" panose="02000506030000020004" pitchFamily="2" charset="0"/>
              <a:cs typeface="Arial" panose="020B0604020202020204" pitchFamily="34" charset="0"/>
            </a:rPr>
            <a:t>Una vez introducida la cifra, se propondrá una aproximación del peso objetivo, una pérdida semanal estimada según el déficit aplicado y del tiempo estimado para alcanzarlo según el déficit aplicado.</a:t>
          </a:r>
        </a:p>
        <a:p>
          <a:pPr algn="ctr"/>
          <a:endParaRPr lang="es-ES_tradnl" sz="2000" b="1" baseline="0">
            <a:latin typeface="Proxima Nova Rg" panose="02000506030000020004" pitchFamily="2" charset="0"/>
            <a:cs typeface="Arial" panose="020B0604020202020204" pitchFamily="34" charset="0"/>
          </a:endParaRPr>
        </a:p>
        <a:p>
          <a:pPr algn="ctr"/>
          <a:endParaRPr lang="es-ES_tradnl" sz="2000" b="1" baseline="0">
            <a:latin typeface="Proxima Nova Rg" panose="02000506030000020004" pitchFamily="2" charset="0"/>
            <a:cs typeface="Arial" panose="020B0604020202020204" pitchFamily="34" charset="0"/>
          </a:endParaRPr>
        </a:p>
        <a:p>
          <a:pPr algn="ctr"/>
          <a:endParaRPr lang="es-ES_tradnl" sz="2000" b="1">
            <a:latin typeface="Proxima Nova Rg" panose="02000506030000020004" pitchFamily="2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84667</xdr:colOff>
      <xdr:row>48</xdr:row>
      <xdr:rowOff>63500</xdr:rowOff>
    </xdr:from>
    <xdr:to>
      <xdr:col>16</xdr:col>
      <xdr:colOff>486833</xdr:colOff>
      <xdr:row>108</xdr:row>
      <xdr:rowOff>148166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EF7410-CD5A-C845-A5A4-DDE7E880D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167" y="10223500"/>
          <a:ext cx="12784666" cy="127846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15875</xdr:colOff>
      <xdr:row>32</xdr:row>
      <xdr:rowOff>95250</xdr:rowOff>
    </xdr:from>
    <xdr:to>
      <xdr:col>8</xdr:col>
      <xdr:colOff>508000</xdr:colOff>
      <xdr:row>38</xdr:row>
      <xdr:rowOff>79375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FDAE41B6-717B-2343-AAFB-B7A203E84FA8}"/>
            </a:ext>
          </a:extLst>
        </xdr:cNvPr>
        <xdr:cNvSpPr/>
      </xdr:nvSpPr>
      <xdr:spPr>
        <a:xfrm>
          <a:off x="5603875" y="9239250"/>
          <a:ext cx="3794125" cy="1698625"/>
        </a:xfrm>
        <a:prstGeom prst="roundRect">
          <a:avLst/>
        </a:prstGeom>
        <a:solidFill>
          <a:srgbClr val="F76B6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_tradnl" sz="1800" b="1">
              <a:latin typeface="Proxima Nova Rg" panose="02000506030000020004" pitchFamily="2" charset="0"/>
            </a:rPr>
            <a:t>*AQUÍ PUEDES VER LOS NIVELES DE GRASA DESGLOSADOS SEGÚN EDAD (18-39 AÑOS; 40-59 AÑOS; &gt;59</a:t>
          </a:r>
          <a:r>
            <a:rPr lang="es-ES_tradnl" sz="1800" b="1" baseline="0">
              <a:latin typeface="Proxima Nova Rg" panose="02000506030000020004" pitchFamily="2" charset="0"/>
            </a:rPr>
            <a:t> AÑOS)</a:t>
          </a:r>
          <a:endParaRPr lang="es-ES_tradnl" sz="1800" b="1">
            <a:latin typeface="Proxima Nova Rg" panose="02000506030000020004" pitchFamily="2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3450167</xdr:colOff>
      <xdr:row>12</xdr:row>
      <xdr:rowOff>63500</xdr:rowOff>
    </xdr:from>
    <xdr:to>
      <xdr:col>2</xdr:col>
      <xdr:colOff>1566333</xdr:colOff>
      <xdr:row>17</xdr:row>
      <xdr:rowOff>169333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A29FE62F-1B86-D941-A71A-2F318F922E5C}"/>
            </a:ext>
          </a:extLst>
        </xdr:cNvPr>
        <xdr:cNvSpPr/>
      </xdr:nvSpPr>
      <xdr:spPr>
        <a:xfrm>
          <a:off x="3450167" y="3619500"/>
          <a:ext cx="3598333" cy="1587500"/>
        </a:xfrm>
        <a:prstGeom prst="roundRect">
          <a:avLst/>
        </a:prstGeom>
        <a:solidFill>
          <a:srgbClr val="F76B6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_tradnl" sz="1800" b="1">
              <a:latin typeface="Proxima Nova Rg" panose="02000506030000020004" pitchFamily="2" charset="0"/>
            </a:rPr>
            <a:t>*VER</a:t>
          </a:r>
          <a:r>
            <a:rPr lang="es-ES_tradnl" sz="1800" b="1" baseline="0">
              <a:latin typeface="Proxima Nova Rg" panose="02000506030000020004" pitchFamily="2" charset="0"/>
            </a:rPr>
            <a:t> NOTAS EN LA ESQUINA SUPERIOR DERECHA DE LAS CELDAS PARA APLICAR EL FACTOR IDÓNEO.</a:t>
          </a:r>
          <a:endParaRPr lang="es-ES_tradnl" sz="1800" b="1">
            <a:latin typeface="Proxima Nova Rg" panose="02000506030000020004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1A3A8-8F63-2A40-93E6-6296C8F488D3}">
  <dimension ref="A1"/>
  <sheetViews>
    <sheetView workbookViewId="0">
      <selection activeCell="L26" sqref="L26"/>
    </sheetView>
  </sheetViews>
  <sheetFormatPr baseColWidth="10" defaultRowHeight="16"/>
  <cols>
    <col min="1" max="16384" width="10.83203125" style="103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3160B-4031-9642-A63A-027BD3E200BA}">
  <dimension ref="A1"/>
  <sheetViews>
    <sheetView zoomScale="60" zoomScaleNormal="60" workbookViewId="0">
      <selection activeCell="S90" sqref="S90"/>
    </sheetView>
  </sheetViews>
  <sheetFormatPr baseColWidth="10" defaultRowHeight="16"/>
  <cols>
    <col min="1" max="16384" width="10.83203125" style="45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FAF10-ADB3-FB4E-8CE7-550BEAA91CBC}">
  <dimension ref="A1:T39"/>
  <sheetViews>
    <sheetView tabSelected="1" zoomScale="70" zoomScaleNormal="70" workbookViewId="0">
      <selection activeCell="D5" sqref="D5"/>
    </sheetView>
  </sheetViews>
  <sheetFormatPr baseColWidth="10" defaultRowHeight="25" customHeight="1"/>
  <cols>
    <col min="1" max="1" width="61" style="64" customWidth="1"/>
    <col min="2" max="2" width="41.6640625" style="64" customWidth="1"/>
    <col min="3" max="3" width="41" style="64" customWidth="1"/>
    <col min="4" max="4" width="41.6640625" style="64" customWidth="1"/>
    <col min="5" max="5" width="36" style="64" customWidth="1"/>
    <col min="6" max="6" width="35.1640625" style="64" customWidth="1"/>
    <col min="7" max="8" width="35.83203125" style="64" customWidth="1"/>
    <col min="9" max="9" width="35.6640625" style="64" customWidth="1"/>
    <col min="10" max="10" width="25" style="64" customWidth="1"/>
    <col min="11" max="11" width="30.5" style="64" customWidth="1"/>
    <col min="12" max="12" width="17.83203125" style="64" customWidth="1"/>
    <col min="13" max="13" width="25.1640625" style="64" customWidth="1"/>
    <col min="14" max="14" width="23.5" style="64" customWidth="1"/>
    <col min="15" max="15" width="26.83203125" style="64" customWidth="1"/>
    <col min="16" max="16" width="25.1640625" style="64" customWidth="1"/>
    <col min="17" max="17" width="18.6640625" style="64" customWidth="1"/>
    <col min="18" max="18" width="19.83203125" style="64" customWidth="1"/>
    <col min="19" max="19" width="18.6640625" style="64" customWidth="1"/>
    <col min="20" max="20" width="15" style="64" customWidth="1"/>
    <col min="21" max="21" width="15.1640625" style="64" customWidth="1"/>
    <col min="22" max="22" width="15.83203125" style="64" customWidth="1"/>
    <col min="23" max="23" width="17.33203125" style="64" customWidth="1"/>
    <col min="24" max="24" width="18" style="64" customWidth="1"/>
    <col min="25" max="16384" width="10.83203125" style="64"/>
  </cols>
  <sheetData>
    <row r="1" spans="1:9" s="61" customFormat="1" ht="25" customHeight="1">
      <c r="A1" s="60" t="s">
        <v>1</v>
      </c>
      <c r="C1" s="106" t="s">
        <v>4</v>
      </c>
      <c r="D1" s="106" t="s">
        <v>61</v>
      </c>
    </row>
    <row r="2" spans="1:9" s="63" customFormat="1" ht="25" customHeight="1">
      <c r="A2" s="62"/>
      <c r="C2" s="106">
        <f>A4*2.204</f>
        <v>0</v>
      </c>
      <c r="D2" s="106">
        <f>(22*A6^2)+0.25*(A4-(22*A6^2))</f>
        <v>0</v>
      </c>
    </row>
    <row r="3" spans="1:9" ht="25" customHeight="1">
      <c r="A3" s="60" t="s">
        <v>3</v>
      </c>
      <c r="B3" s="106" t="s">
        <v>5</v>
      </c>
      <c r="C3" s="106" t="s">
        <v>7</v>
      </c>
    </row>
    <row r="4" spans="1:9" s="61" customFormat="1" ht="25" customHeight="1">
      <c r="A4" s="62"/>
      <c r="B4" s="106">
        <f>A6*100</f>
        <v>0</v>
      </c>
      <c r="C4" s="106">
        <f>A6*39.3701</f>
        <v>0</v>
      </c>
    </row>
    <row r="5" spans="1:9" ht="25" customHeight="1">
      <c r="A5" s="60" t="s">
        <v>20</v>
      </c>
      <c r="B5" s="106" t="s">
        <v>8</v>
      </c>
    </row>
    <row r="6" spans="1:9" ht="25" customHeight="1">
      <c r="A6" s="62"/>
      <c r="B6" s="106">
        <f>A8*0.393701</f>
        <v>0</v>
      </c>
    </row>
    <row r="7" spans="1:9" ht="25" customHeight="1">
      <c r="A7" s="60" t="s">
        <v>6</v>
      </c>
      <c r="B7" s="106" t="s">
        <v>10</v>
      </c>
      <c r="C7" s="61"/>
    </row>
    <row r="8" spans="1:9" ht="25" customHeight="1">
      <c r="A8" s="62"/>
      <c r="B8" s="106">
        <f>A10*0.393701</f>
        <v>0</v>
      </c>
    </row>
    <row r="9" spans="1:9" s="61" customFormat="1" ht="25" customHeight="1">
      <c r="A9" s="60" t="s">
        <v>9</v>
      </c>
      <c r="B9" s="106" t="s">
        <v>12</v>
      </c>
      <c r="C9" s="64"/>
    </row>
    <row r="10" spans="1:9" ht="25" customHeight="1">
      <c r="A10" s="62"/>
      <c r="B10" s="106">
        <f>A12*0.393701</f>
        <v>0</v>
      </c>
      <c r="C10" s="61"/>
    </row>
    <row r="11" spans="1:9" ht="25" customHeight="1">
      <c r="A11" s="60" t="s">
        <v>11</v>
      </c>
      <c r="B11" s="107"/>
    </row>
    <row r="12" spans="1:9" ht="25" customHeight="1">
      <c r="A12" s="62"/>
    </row>
    <row r="13" spans="1:9" ht="25" customHeight="1">
      <c r="A13" s="106" t="s">
        <v>92</v>
      </c>
    </row>
    <row r="14" spans="1:9" ht="25" customHeight="1">
      <c r="A14" s="106" t="e">
        <f>-0.35*LOG10(A8+A10-A12)+0.221*LOG10(B4)+1.296</f>
        <v>#NUM!</v>
      </c>
    </row>
    <row r="15" spans="1:9" ht="25" customHeight="1">
      <c r="A15" s="60" t="s">
        <v>93</v>
      </c>
      <c r="B15" s="65" t="e">
        <f>A4/(A6^2)</f>
        <v>#DIV/0!</v>
      </c>
      <c r="C15" s="58" t="e">
        <f>VLOOKUP(B15,Tablas!A14:C19,3,TRUE)</f>
        <v>#DIV/0!</v>
      </c>
      <c r="I15" s="63"/>
    </row>
    <row r="16" spans="1:9" ht="25" customHeight="1">
      <c r="A16" s="60" t="s">
        <v>2</v>
      </c>
      <c r="B16" s="66" t="e">
        <f>A8/A10</f>
        <v>#DIV/0!</v>
      </c>
      <c r="C16" s="58" t="e">
        <f>VLOOKUP(B16,Tablas!A9:C12,3,TRUE)</f>
        <v>#DIV/0!</v>
      </c>
      <c r="I16" s="63"/>
    </row>
    <row r="17" spans="1:14" s="61" customFormat="1" ht="25" customHeight="1">
      <c r="A17" s="60" t="s">
        <v>21</v>
      </c>
      <c r="B17" s="66" t="e">
        <f>A8/B4</f>
        <v>#DIV/0!</v>
      </c>
      <c r="C17" s="58" t="e">
        <f>VLOOKUP(B17,Tablas!A2:C7,3,TRUE)</f>
        <v>#DIV/0!</v>
      </c>
      <c r="D17" s="64"/>
      <c r="I17" s="63"/>
    </row>
    <row r="18" spans="1:14" ht="25" customHeight="1">
      <c r="A18" s="60" t="s">
        <v>49</v>
      </c>
      <c r="B18" s="68" t="e">
        <f>B21/(A6^2)</f>
        <v>#NUM!</v>
      </c>
      <c r="C18" s="58" t="e">
        <f>VLOOKUP(B18,Tablas!A21:C28,3,TRUE)</f>
        <v>#NUM!</v>
      </c>
      <c r="I18" s="63"/>
    </row>
    <row r="19" spans="1:14" ht="25" customHeight="1">
      <c r="A19" s="60" t="s">
        <v>50</v>
      </c>
      <c r="B19" s="68" t="e">
        <f>(B21/(A6^2))+6.1*(1.8-A6)</f>
        <v>#NUM!</v>
      </c>
      <c r="C19" s="58" t="e">
        <f>VLOOKUP(B19,Tablas!A22:C29,3,TRUE)</f>
        <v>#NUM!</v>
      </c>
      <c r="D19" s="61"/>
    </row>
    <row r="20" spans="1:14" ht="25" customHeight="1">
      <c r="A20" s="118"/>
      <c r="B20" s="69"/>
      <c r="C20" s="58"/>
    </row>
    <row r="21" spans="1:14" s="99" customFormat="1" ht="25" customHeight="1">
      <c r="A21" s="60" t="s">
        <v>23</v>
      </c>
      <c r="B21" s="68" t="e">
        <f>A4-B22</f>
        <v>#NUM!</v>
      </c>
      <c r="C21" s="58"/>
      <c r="D21" s="64"/>
    </row>
    <row r="22" spans="1:14" ht="25" customHeight="1">
      <c r="A22" s="60" t="s">
        <v>35</v>
      </c>
      <c r="B22" s="68" t="e">
        <f>A4*B24/100</f>
        <v>#NUM!</v>
      </c>
      <c r="C22" s="58"/>
    </row>
    <row r="23" spans="1:14" ht="25" customHeight="1">
      <c r="A23" s="59" t="s">
        <v>37</v>
      </c>
      <c r="B23" s="59" t="e">
        <f>B21+B22</f>
        <v>#NUM!</v>
      </c>
      <c r="C23" s="59"/>
      <c r="D23" s="99"/>
    </row>
    <row r="24" spans="1:14" ht="25" customHeight="1">
      <c r="A24" s="59" t="s">
        <v>137</v>
      </c>
      <c r="B24" s="112" t="e">
        <f>(163.205*LOG10(B6+B8-B10))-(97.684*LOG10(C4))-78.387</f>
        <v>#NUM!</v>
      </c>
      <c r="C24" s="113" t="e">
        <f>VLOOKUP(B24,Tablas!A31:C37,3,TRUE)</f>
        <v>#NUM!</v>
      </c>
      <c r="D24" s="67" t="s">
        <v>106</v>
      </c>
    </row>
    <row r="27" spans="1:14" ht="25" customHeight="1">
      <c r="A27" s="117" t="s">
        <v>150</v>
      </c>
      <c r="B27" s="117" t="s">
        <v>0</v>
      </c>
      <c r="C27" s="117" t="s">
        <v>138</v>
      </c>
      <c r="D27" s="114"/>
      <c r="E27" s="114"/>
      <c r="F27" s="114"/>
    </row>
    <row r="28" spans="1:14" ht="25" customHeight="1">
      <c r="A28" s="116" t="s">
        <v>139</v>
      </c>
      <c r="B28" s="116" t="s">
        <v>149</v>
      </c>
      <c r="C28" s="71" t="s">
        <v>140</v>
      </c>
      <c r="D28" s="71"/>
      <c r="E28" s="71"/>
      <c r="F28" s="115"/>
      <c r="G28" s="115"/>
    </row>
    <row r="29" spans="1:14" ht="25" customHeight="1">
      <c r="A29" s="116" t="s">
        <v>151</v>
      </c>
      <c r="B29" s="116" t="s">
        <v>141</v>
      </c>
      <c r="C29" s="71" t="s">
        <v>147</v>
      </c>
      <c r="D29" s="71"/>
      <c r="E29" s="71"/>
      <c r="F29" s="115"/>
      <c r="G29" s="115"/>
    </row>
    <row r="30" spans="1:14" ht="25" customHeight="1">
      <c r="A30" s="116" t="s">
        <v>142</v>
      </c>
      <c r="B30" s="116" t="s">
        <v>143</v>
      </c>
      <c r="C30" s="71" t="s">
        <v>144</v>
      </c>
      <c r="D30" s="71"/>
      <c r="E30" s="71"/>
      <c r="F30" s="115"/>
      <c r="G30" s="115"/>
    </row>
    <row r="31" spans="1:14" ht="25" customHeight="1">
      <c r="A31" s="116" t="s">
        <v>145</v>
      </c>
      <c r="B31" s="116" t="s">
        <v>146</v>
      </c>
      <c r="C31" s="71" t="s">
        <v>148</v>
      </c>
      <c r="D31" s="71"/>
      <c r="E31" s="71"/>
      <c r="F31" s="115"/>
      <c r="G31" s="115"/>
    </row>
    <row r="32" spans="1:14" ht="25" customHeight="1">
      <c r="M32" s="67"/>
      <c r="N32" s="67"/>
    </row>
    <row r="33" spans="9:20" ht="25" customHeight="1">
      <c r="M33" s="67"/>
      <c r="N33" s="67"/>
      <c r="O33" s="67"/>
      <c r="P33" s="67"/>
      <c r="Q33" s="67"/>
      <c r="R33" s="67"/>
      <c r="S33" s="67"/>
      <c r="T33" s="67"/>
    </row>
    <row r="36" spans="9:20" ht="25" customHeight="1">
      <c r="I36" s="67"/>
    </row>
    <row r="39" spans="9:20" s="67" customFormat="1" ht="25" customHeight="1">
      <c r="M39" s="64"/>
      <c r="N39" s="64"/>
      <c r="O39" s="64"/>
      <c r="P39" s="64"/>
      <c r="Q39" s="64"/>
      <c r="R39" s="64"/>
      <c r="S39" s="64"/>
      <c r="T39" s="64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3957F-94B4-9E44-8E94-44162590496C}">
  <dimension ref="A1:F53"/>
  <sheetViews>
    <sheetView topLeftCell="A11" zoomScale="80" zoomScaleNormal="80" workbookViewId="0">
      <selection activeCell="K34" sqref="K34"/>
    </sheetView>
  </sheetViews>
  <sheetFormatPr baseColWidth="10" defaultRowHeight="23" customHeight="1"/>
  <cols>
    <col min="1" max="2" width="10.83203125" customWidth="1"/>
    <col min="3" max="3" width="40.83203125" customWidth="1"/>
  </cols>
  <sheetData>
    <row r="1" spans="1:6" s="51" customFormat="1" ht="23" customHeight="1">
      <c r="A1" s="46"/>
      <c r="B1" s="55"/>
      <c r="C1" s="49" t="s">
        <v>46</v>
      </c>
      <c r="D1" s="46"/>
    </row>
    <row r="2" spans="1:6" ht="23" customHeight="1" thickBot="1">
      <c r="A2" s="6">
        <v>0</v>
      </c>
      <c r="B2" s="6">
        <v>0.35</v>
      </c>
      <c r="C2" s="7" t="s">
        <v>96</v>
      </c>
    </row>
    <row r="3" spans="1:6" ht="23" customHeight="1" thickBot="1">
      <c r="A3" s="8">
        <v>0.36</v>
      </c>
      <c r="B3" s="8">
        <v>0.41</v>
      </c>
      <c r="C3" s="9" t="s">
        <v>97</v>
      </c>
    </row>
    <row r="4" spans="1:6" ht="23" customHeight="1" thickBot="1">
      <c r="A4" s="72">
        <v>0.42</v>
      </c>
      <c r="B4" s="72">
        <v>0.48</v>
      </c>
      <c r="C4" s="73" t="s">
        <v>56</v>
      </c>
    </row>
    <row r="5" spans="1:6" ht="23" customHeight="1" thickBot="1">
      <c r="A5" s="74">
        <v>0.49</v>
      </c>
      <c r="B5" s="74">
        <v>0.53</v>
      </c>
      <c r="C5" s="75" t="s">
        <v>104</v>
      </c>
    </row>
    <row r="6" spans="1:6" ht="23" customHeight="1" thickBot="1">
      <c r="A6" s="76">
        <v>0.54</v>
      </c>
      <c r="B6" s="76">
        <v>0.56999999999999995</v>
      </c>
      <c r="C6" s="77" t="s">
        <v>102</v>
      </c>
    </row>
    <row r="7" spans="1:6" ht="23" customHeight="1" thickBot="1">
      <c r="A7" s="78">
        <v>0.57999999999999996</v>
      </c>
      <c r="B7" s="78">
        <v>2</v>
      </c>
      <c r="C7" s="79" t="s">
        <v>103</v>
      </c>
    </row>
    <row r="8" spans="1:6" s="54" customFormat="1" ht="23" customHeight="1">
      <c r="A8" s="46"/>
      <c r="B8" s="46"/>
      <c r="C8" s="46" t="s">
        <v>47</v>
      </c>
      <c r="D8" s="49"/>
    </row>
    <row r="9" spans="1:6" ht="23" customHeight="1" thickBot="1">
      <c r="A9" s="10">
        <v>0</v>
      </c>
      <c r="B9" s="10">
        <v>0.74</v>
      </c>
      <c r="C9" s="10" t="s">
        <v>58</v>
      </c>
      <c r="F9" s="5"/>
    </row>
    <row r="10" spans="1:6" ht="23" customHeight="1" thickBot="1">
      <c r="A10" s="11">
        <v>0.75</v>
      </c>
      <c r="B10" s="11">
        <v>0.79</v>
      </c>
      <c r="C10" s="11" t="s">
        <v>56</v>
      </c>
      <c r="F10" s="5"/>
    </row>
    <row r="11" spans="1:6" ht="23" customHeight="1" thickBot="1">
      <c r="A11" s="80">
        <v>0.8</v>
      </c>
      <c r="B11" s="80">
        <v>0.86</v>
      </c>
      <c r="C11" s="80" t="s">
        <v>102</v>
      </c>
      <c r="F11" s="5"/>
    </row>
    <row r="12" spans="1:6" ht="23" customHeight="1">
      <c r="A12" s="53">
        <v>0.87</v>
      </c>
      <c r="B12" s="53">
        <v>2</v>
      </c>
      <c r="C12" s="53" t="s">
        <v>103</v>
      </c>
      <c r="F12" s="5"/>
    </row>
    <row r="13" spans="1:6" s="54" customFormat="1" ht="23" customHeight="1">
      <c r="A13" s="46"/>
      <c r="B13" s="49"/>
      <c r="C13" s="49" t="s">
        <v>45</v>
      </c>
      <c r="D13" s="49"/>
    </row>
    <row r="14" spans="1:6" ht="23" customHeight="1">
      <c r="A14" s="14">
        <v>0</v>
      </c>
      <c r="B14" s="14">
        <v>18.399999999999999</v>
      </c>
      <c r="C14" s="14" t="s">
        <v>40</v>
      </c>
      <c r="F14" s="3"/>
    </row>
    <row r="15" spans="1:6" ht="23" customHeight="1">
      <c r="A15" s="84">
        <v>18.5</v>
      </c>
      <c r="B15" s="84">
        <v>24.9</v>
      </c>
      <c r="C15" s="84" t="s">
        <v>94</v>
      </c>
      <c r="F15" s="3"/>
    </row>
    <row r="16" spans="1:6" ht="23" customHeight="1">
      <c r="A16" s="83">
        <v>25</v>
      </c>
      <c r="B16" s="83">
        <v>29.9</v>
      </c>
      <c r="C16" s="83" t="s">
        <v>41</v>
      </c>
      <c r="F16" s="3"/>
    </row>
    <row r="17" spans="1:6" ht="23" customHeight="1">
      <c r="A17" s="82">
        <v>30</v>
      </c>
      <c r="B17" s="82">
        <v>34.9</v>
      </c>
      <c r="C17" s="82" t="s">
        <v>42</v>
      </c>
      <c r="F17" s="3"/>
    </row>
    <row r="18" spans="1:6" ht="23" customHeight="1">
      <c r="A18" s="81">
        <v>35</v>
      </c>
      <c r="B18" s="81">
        <v>39.9</v>
      </c>
      <c r="C18" s="81" t="s">
        <v>43</v>
      </c>
      <c r="F18" s="3"/>
    </row>
    <row r="19" spans="1:6" ht="23" customHeight="1">
      <c r="A19" s="53">
        <v>40</v>
      </c>
      <c r="B19" s="53">
        <v>100</v>
      </c>
      <c r="C19" s="53" t="s">
        <v>44</v>
      </c>
      <c r="F19" s="3"/>
    </row>
    <row r="20" spans="1:6" s="54" customFormat="1" ht="23" customHeight="1">
      <c r="A20" s="46"/>
      <c r="B20" s="49"/>
      <c r="C20" s="49" t="s">
        <v>95</v>
      </c>
      <c r="D20" s="49"/>
    </row>
    <row r="21" spans="1:6" ht="23" customHeight="1">
      <c r="A21" s="21">
        <v>0</v>
      </c>
      <c r="B21" s="21">
        <v>13.5</v>
      </c>
      <c r="C21" s="21" t="s">
        <v>51</v>
      </c>
    </row>
    <row r="22" spans="1:6" ht="23" customHeight="1">
      <c r="A22" s="20">
        <v>13.6</v>
      </c>
      <c r="B22" s="20">
        <v>14.5</v>
      </c>
      <c r="C22" s="20" t="s">
        <v>55</v>
      </c>
    </row>
    <row r="23" spans="1:6" ht="23" customHeight="1">
      <c r="A23" s="17">
        <v>14.6</v>
      </c>
      <c r="B23" s="17">
        <v>15.9</v>
      </c>
      <c r="C23" s="17" t="s">
        <v>52</v>
      </c>
    </row>
    <row r="24" spans="1:6" ht="23" customHeight="1">
      <c r="A24" s="15">
        <v>16</v>
      </c>
      <c r="B24" s="15">
        <v>16.899999999999999</v>
      </c>
      <c r="C24" s="15" t="s">
        <v>56</v>
      </c>
    </row>
    <row r="25" spans="1:6" ht="23" customHeight="1">
      <c r="A25" s="2">
        <v>17</v>
      </c>
      <c r="B25" s="2">
        <v>18.5</v>
      </c>
      <c r="C25" s="2" t="s">
        <v>57</v>
      </c>
    </row>
    <row r="26" spans="1:6" ht="23" customHeight="1">
      <c r="A26" s="19">
        <v>18</v>
      </c>
      <c r="B26" s="19">
        <v>20.5</v>
      </c>
      <c r="C26" s="19" t="s">
        <v>58</v>
      </c>
    </row>
    <row r="27" spans="1:6" ht="23" customHeight="1">
      <c r="A27" s="23">
        <v>20.6</v>
      </c>
      <c r="B27" s="23">
        <v>22</v>
      </c>
      <c r="C27" s="23" t="s">
        <v>53</v>
      </c>
    </row>
    <row r="28" spans="1:6" ht="23" customHeight="1">
      <c r="A28" s="24">
        <v>22.1</v>
      </c>
      <c r="B28" s="24">
        <v>100</v>
      </c>
      <c r="C28" s="24" t="s">
        <v>54</v>
      </c>
    </row>
    <row r="29" spans="1:6" s="51" customFormat="1" ht="23" customHeight="1">
      <c r="A29" s="49"/>
      <c r="B29" s="49"/>
      <c r="C29" s="46" t="s">
        <v>59</v>
      </c>
      <c r="D29" s="49"/>
    </row>
    <row r="30" spans="1:6" ht="23" customHeight="1">
      <c r="A30" s="25">
        <v>18</v>
      </c>
      <c r="B30" s="25">
        <v>39</v>
      </c>
      <c r="C30" s="39" t="s">
        <v>60</v>
      </c>
    </row>
    <row r="31" spans="1:6" ht="23" customHeight="1">
      <c r="A31" s="26">
        <v>0</v>
      </c>
      <c r="B31" s="26">
        <v>15</v>
      </c>
      <c r="C31" s="21" t="s">
        <v>96</v>
      </c>
    </row>
    <row r="32" spans="1:6" ht="23" customHeight="1">
      <c r="A32" s="27">
        <v>15.1</v>
      </c>
      <c r="B32" s="27">
        <v>20</v>
      </c>
      <c r="C32" s="20" t="s">
        <v>97</v>
      </c>
    </row>
    <row r="33" spans="1:3" ht="23" customHeight="1">
      <c r="A33" s="28">
        <v>20.100000000000001</v>
      </c>
      <c r="B33" s="28">
        <v>25</v>
      </c>
      <c r="C33" s="2" t="s">
        <v>58</v>
      </c>
    </row>
    <row r="34" spans="1:3" ht="23" customHeight="1">
      <c r="A34" s="85">
        <v>25.1</v>
      </c>
      <c r="B34" s="85">
        <v>32</v>
      </c>
      <c r="C34" s="84" t="s">
        <v>98</v>
      </c>
    </row>
    <row r="35" spans="1:3" ht="23" customHeight="1">
      <c r="A35" s="29">
        <v>32.1</v>
      </c>
      <c r="B35" s="29">
        <v>34</v>
      </c>
      <c r="C35" s="14" t="s">
        <v>99</v>
      </c>
    </row>
    <row r="36" spans="1:3" ht="23" customHeight="1">
      <c r="A36" s="30">
        <v>34.1</v>
      </c>
      <c r="B36" s="30">
        <v>39</v>
      </c>
      <c r="C36" s="52" t="s">
        <v>100</v>
      </c>
    </row>
    <row r="37" spans="1:3" ht="23" customHeight="1">
      <c r="A37" s="31">
        <v>39.1</v>
      </c>
      <c r="B37" s="31">
        <v>100</v>
      </c>
      <c r="C37" s="53" t="s">
        <v>101</v>
      </c>
    </row>
    <row r="38" spans="1:3" ht="23" customHeight="1">
      <c r="A38" s="25">
        <v>40</v>
      </c>
      <c r="B38" s="25">
        <v>59</v>
      </c>
      <c r="C38" s="39" t="s">
        <v>60</v>
      </c>
    </row>
    <row r="39" spans="1:3" ht="23" customHeight="1">
      <c r="A39" s="26">
        <v>0</v>
      </c>
      <c r="B39" s="26">
        <v>20</v>
      </c>
      <c r="C39" s="21" t="s">
        <v>96</v>
      </c>
    </row>
    <row r="40" spans="1:3" ht="23" customHeight="1">
      <c r="A40" s="27">
        <v>20.100000000000001</v>
      </c>
      <c r="B40" s="27">
        <v>25</v>
      </c>
      <c r="C40" s="20" t="s">
        <v>97</v>
      </c>
    </row>
    <row r="41" spans="1:3" ht="23" customHeight="1">
      <c r="A41" s="28">
        <v>25.1</v>
      </c>
      <c r="B41" s="28">
        <v>30</v>
      </c>
      <c r="C41" s="2" t="s">
        <v>58</v>
      </c>
    </row>
    <row r="42" spans="1:3" ht="23" customHeight="1">
      <c r="A42" s="85">
        <v>30.1</v>
      </c>
      <c r="B42" s="85">
        <v>35</v>
      </c>
      <c r="C42" s="84" t="s">
        <v>98</v>
      </c>
    </row>
    <row r="43" spans="1:3" ht="23" customHeight="1">
      <c r="A43" s="29">
        <v>35.1</v>
      </c>
      <c r="B43" s="29">
        <v>39</v>
      </c>
      <c r="C43" s="14" t="s">
        <v>99</v>
      </c>
    </row>
    <row r="44" spans="1:3" ht="23" customHeight="1">
      <c r="A44" s="30">
        <v>39.1</v>
      </c>
      <c r="B44" s="30">
        <v>42</v>
      </c>
      <c r="C44" s="52" t="s">
        <v>100</v>
      </c>
    </row>
    <row r="45" spans="1:3" ht="23" customHeight="1">
      <c r="A45" s="31">
        <v>42.1</v>
      </c>
      <c r="B45" s="31">
        <v>100</v>
      </c>
      <c r="C45" s="53" t="s">
        <v>101</v>
      </c>
    </row>
    <row r="46" spans="1:3" ht="23" customHeight="1">
      <c r="A46" s="25">
        <v>60</v>
      </c>
      <c r="B46" s="25">
        <v>78</v>
      </c>
      <c r="C46" s="39" t="s">
        <v>60</v>
      </c>
    </row>
    <row r="47" spans="1:3" ht="23" customHeight="1">
      <c r="A47" s="26">
        <v>0</v>
      </c>
      <c r="B47" s="26">
        <v>22</v>
      </c>
      <c r="C47" s="21" t="s">
        <v>96</v>
      </c>
    </row>
    <row r="48" spans="1:3" ht="23" customHeight="1">
      <c r="A48" s="27">
        <v>22.1</v>
      </c>
      <c r="B48" s="27">
        <v>30</v>
      </c>
      <c r="C48" s="20" t="s">
        <v>97</v>
      </c>
    </row>
    <row r="49" spans="1:3" ht="23" customHeight="1">
      <c r="A49" s="28">
        <v>30.1</v>
      </c>
      <c r="B49" s="28">
        <v>35</v>
      </c>
      <c r="C49" s="2" t="s">
        <v>58</v>
      </c>
    </row>
    <row r="50" spans="1:3" ht="23" customHeight="1">
      <c r="A50" s="85">
        <v>35.1</v>
      </c>
      <c r="B50" s="85">
        <v>40</v>
      </c>
      <c r="C50" s="84" t="s">
        <v>98</v>
      </c>
    </row>
    <row r="51" spans="1:3" ht="23" customHeight="1">
      <c r="A51" s="29">
        <v>40.1</v>
      </c>
      <c r="B51" s="29">
        <v>44</v>
      </c>
      <c r="C51" s="14" t="s">
        <v>99</v>
      </c>
    </row>
    <row r="52" spans="1:3" ht="23" customHeight="1">
      <c r="A52" s="30">
        <v>44.1</v>
      </c>
      <c r="B52" s="30">
        <v>48</v>
      </c>
      <c r="C52" s="52" t="s">
        <v>100</v>
      </c>
    </row>
    <row r="53" spans="1:3" ht="23" customHeight="1">
      <c r="A53" s="31">
        <v>48.1</v>
      </c>
      <c r="B53" s="31">
        <v>100</v>
      </c>
      <c r="C53" s="53" t="s">
        <v>101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DB13B-EEB9-F14D-8224-1742A236A30C}">
  <dimension ref="A1:L47"/>
  <sheetViews>
    <sheetView zoomScale="60" zoomScaleNormal="60" workbookViewId="0">
      <selection activeCell="G54" sqref="G54"/>
    </sheetView>
  </sheetViews>
  <sheetFormatPr baseColWidth="10" defaultRowHeight="23" customHeight="1"/>
  <cols>
    <col min="1" max="1" width="51" style="3" customWidth="1"/>
    <col min="2" max="3" width="20.83203125" style="3" customWidth="1"/>
    <col min="4" max="4" width="2.83203125" style="3" customWidth="1"/>
    <col min="5" max="5" width="43.83203125" style="3" customWidth="1"/>
    <col min="6" max="6" width="15.83203125" style="3" customWidth="1"/>
    <col min="7" max="7" width="48.6640625" style="3" customWidth="1"/>
    <col min="8" max="8" width="22.83203125" style="3" customWidth="1"/>
    <col min="9" max="9" width="41" style="3" customWidth="1"/>
    <col min="10" max="10" width="21" style="3" customWidth="1"/>
    <col min="11" max="11" width="48.6640625" style="3" customWidth="1"/>
    <col min="12" max="12" width="22.83203125" style="3" customWidth="1"/>
    <col min="13" max="16384" width="10.83203125" style="3"/>
  </cols>
  <sheetData>
    <row r="1" spans="1:12" ht="23" customHeight="1">
      <c r="A1" s="4"/>
    </row>
    <row r="2" spans="1:12" s="50" customFormat="1" ht="23" customHeight="1">
      <c r="A2" s="46" t="s">
        <v>48</v>
      </c>
      <c r="B2" s="46"/>
      <c r="C2" s="108"/>
      <c r="D2" s="108"/>
      <c r="E2" s="46" t="s">
        <v>79</v>
      </c>
      <c r="F2" s="46"/>
      <c r="G2" s="46" t="s">
        <v>63</v>
      </c>
      <c r="H2" s="57"/>
      <c r="I2" s="46" t="s">
        <v>80</v>
      </c>
      <c r="J2" s="46"/>
      <c r="K2" s="46" t="s">
        <v>63</v>
      </c>
    </row>
    <row r="3" spans="1:12" ht="23" customHeight="1">
      <c r="A3" s="48" t="s">
        <v>13</v>
      </c>
      <c r="B3" s="16">
        <f>655.1+(9.563*'Análisis '!A4)+(1.85*'Análisis '!B4)-(4.676*'Análisis '!A2)</f>
        <v>655.1</v>
      </c>
      <c r="E3" s="94"/>
      <c r="F3" s="94"/>
      <c r="G3" s="95" t="s">
        <v>83</v>
      </c>
      <c r="H3" s="96"/>
      <c r="I3" s="95"/>
      <c r="J3" s="95"/>
      <c r="K3" s="95" t="s">
        <v>83</v>
      </c>
      <c r="L3" s="35"/>
    </row>
    <row r="4" spans="1:12" ht="23" customHeight="1">
      <c r="A4" s="48" t="s">
        <v>16</v>
      </c>
      <c r="B4" s="16">
        <f>22*'Análisis '!A4</f>
        <v>0</v>
      </c>
      <c r="E4" s="1" t="s">
        <v>75</v>
      </c>
      <c r="F4" s="32">
        <v>0</v>
      </c>
      <c r="G4" s="13" t="e">
        <f>B9*(F4+F5)</f>
        <v>#NUM!</v>
      </c>
      <c r="H4" s="34"/>
      <c r="I4" s="33" t="s">
        <v>75</v>
      </c>
      <c r="J4" s="32">
        <v>0</v>
      </c>
      <c r="K4" s="13">
        <f>B11*(J4+J5)</f>
        <v>0</v>
      </c>
      <c r="L4" s="35"/>
    </row>
    <row r="5" spans="1:12" ht="23" customHeight="1">
      <c r="A5" s="48" t="s">
        <v>14</v>
      </c>
      <c r="B5" s="16">
        <f>(10*'Análisis '!A4)+(6.25*'Análisis '!B4)-(5*'Análisis '!A2)-161</f>
        <v>-161</v>
      </c>
      <c r="E5" s="12" t="s">
        <v>107</v>
      </c>
      <c r="F5" s="32">
        <v>0</v>
      </c>
      <c r="G5" s="104" t="s">
        <v>108</v>
      </c>
      <c r="H5" s="34"/>
      <c r="I5" s="12" t="s">
        <v>107</v>
      </c>
      <c r="J5" s="32">
        <v>0</v>
      </c>
      <c r="K5" s="105" t="s">
        <v>108</v>
      </c>
      <c r="L5" s="35"/>
    </row>
    <row r="6" spans="1:12" ht="23" customHeight="1">
      <c r="A6" s="48" t="s">
        <v>17</v>
      </c>
      <c r="B6" s="16" t="e">
        <f>370+21.6*'Análisis '!B21</f>
        <v>#NUM!</v>
      </c>
      <c r="E6" s="48"/>
      <c r="F6" s="48"/>
      <c r="G6" s="48" t="s">
        <v>64</v>
      </c>
      <c r="H6" s="34"/>
      <c r="I6" s="47"/>
      <c r="J6" s="47"/>
      <c r="K6" s="48" t="s">
        <v>64</v>
      </c>
      <c r="L6" s="35"/>
    </row>
    <row r="7" spans="1:12" ht="23" customHeight="1">
      <c r="A7" s="48" t="s">
        <v>18</v>
      </c>
      <c r="B7" s="16" t="e">
        <f>500+22*'Análisis '!B21</f>
        <v>#NUM!</v>
      </c>
      <c r="E7" s="1" t="s">
        <v>74</v>
      </c>
      <c r="F7" s="37">
        <v>0</v>
      </c>
      <c r="G7" s="13" t="e">
        <f>G4-(G4*F7)</f>
        <v>#NUM!</v>
      </c>
      <c r="H7" s="34"/>
      <c r="I7" s="33" t="s">
        <v>81</v>
      </c>
      <c r="J7" s="32">
        <v>0</v>
      </c>
      <c r="K7" s="13">
        <f>K4-(K4*J7)</f>
        <v>0</v>
      </c>
      <c r="L7" s="35"/>
    </row>
    <row r="8" spans="1:12" ht="23" customHeight="1">
      <c r="A8" s="48" t="s">
        <v>15</v>
      </c>
      <c r="B8" s="16">
        <f>3.098*'Análisis '!B4+9.247*'Análisis '!A4-4.33*'Análisis '!A2+447.593</f>
        <v>447.59300000000002</v>
      </c>
      <c r="E8" s="35"/>
      <c r="F8" s="35"/>
      <c r="G8" s="35"/>
      <c r="H8" s="34"/>
      <c r="I8" s="35"/>
      <c r="J8" s="35"/>
      <c r="K8" s="35"/>
      <c r="L8" s="35"/>
    </row>
    <row r="9" spans="1:12" ht="23" customHeight="1">
      <c r="A9" s="48" t="s">
        <v>19</v>
      </c>
      <c r="B9" s="38" t="e">
        <f>AVERAGE(B3:B8)</f>
        <v>#NUM!</v>
      </c>
      <c r="E9" s="97"/>
      <c r="F9" s="97"/>
      <c r="G9" s="48" t="s">
        <v>77</v>
      </c>
      <c r="H9" s="35"/>
      <c r="I9" s="98"/>
      <c r="J9" s="98"/>
      <c r="K9" s="48" t="s">
        <v>78</v>
      </c>
      <c r="L9" s="35"/>
    </row>
    <row r="10" spans="1:12" ht="23" customHeight="1">
      <c r="A10" s="56"/>
      <c r="E10" s="1" t="s">
        <v>76</v>
      </c>
      <c r="F10" s="32">
        <v>0</v>
      </c>
      <c r="G10" s="13" t="e">
        <f>G4+F10</f>
        <v>#NUM!</v>
      </c>
      <c r="H10" s="35"/>
      <c r="I10" s="1" t="s">
        <v>76</v>
      </c>
      <c r="J10" s="32">
        <v>0</v>
      </c>
      <c r="K10" s="13">
        <f>K4+J10</f>
        <v>0</v>
      </c>
      <c r="L10" s="35"/>
    </row>
    <row r="11" spans="1:12" ht="23" customHeight="1">
      <c r="A11" s="48" t="s">
        <v>62</v>
      </c>
      <c r="B11" s="19">
        <f>22*'Análisis '!D2</f>
        <v>0</v>
      </c>
      <c r="E11" s="35"/>
      <c r="F11" s="35"/>
      <c r="G11" s="35"/>
      <c r="H11" s="35"/>
      <c r="I11" s="35"/>
      <c r="J11" s="35"/>
      <c r="K11" s="35"/>
      <c r="L11" s="35"/>
    </row>
    <row r="14" spans="1:12" s="50" customFormat="1" ht="23" customHeight="1">
      <c r="A14" s="108"/>
      <c r="B14" s="108"/>
      <c r="C14" s="108"/>
      <c r="D14" s="108"/>
      <c r="E14" s="46" t="s">
        <v>84</v>
      </c>
      <c r="F14" s="57"/>
      <c r="G14" s="57"/>
      <c r="H14" s="57"/>
      <c r="I14" s="57" t="s">
        <v>80</v>
      </c>
      <c r="J14" s="57"/>
      <c r="K14" s="49"/>
    </row>
    <row r="15" spans="1:12" ht="23" customHeight="1">
      <c r="E15" s="48" t="s">
        <v>68</v>
      </c>
      <c r="F15" s="47"/>
      <c r="G15" s="47" t="s">
        <v>71</v>
      </c>
      <c r="H15" s="47" t="s">
        <v>72</v>
      </c>
      <c r="I15" s="48" t="s">
        <v>68</v>
      </c>
      <c r="J15" s="47"/>
      <c r="K15" s="47" t="s">
        <v>71</v>
      </c>
      <c r="L15" s="47" t="s">
        <v>72</v>
      </c>
    </row>
    <row r="16" spans="1:12" ht="23" customHeight="1">
      <c r="E16" s="18" t="s">
        <v>65</v>
      </c>
      <c r="F16" s="32">
        <v>0</v>
      </c>
      <c r="G16" s="13">
        <f>'Análisis '!A4*F16</f>
        <v>0</v>
      </c>
      <c r="H16" s="13">
        <f>G16*4</f>
        <v>0</v>
      </c>
      <c r="I16" s="18" t="s">
        <v>65</v>
      </c>
      <c r="J16" s="32">
        <v>0</v>
      </c>
      <c r="K16" s="13">
        <f>'Análisis '!D2*J16</f>
        <v>0</v>
      </c>
      <c r="L16" s="13">
        <f>K16*4</f>
        <v>0</v>
      </c>
    </row>
    <row r="17" spans="5:12" ht="23" customHeight="1">
      <c r="E17" s="18" t="s">
        <v>66</v>
      </c>
      <c r="F17" s="16" t="e">
        <f>G17/'Análisis '!A4</f>
        <v>#NUM!</v>
      </c>
      <c r="G17" s="13" t="e">
        <f>H17/4</f>
        <v>#NUM!</v>
      </c>
      <c r="H17" s="13" t="e">
        <f>G7-(H18+H16)</f>
        <v>#NUM!</v>
      </c>
      <c r="I17" s="18" t="s">
        <v>66</v>
      </c>
      <c r="J17" s="16" t="e">
        <f>K17/'Análisis '!D2</f>
        <v>#DIV/0!</v>
      </c>
      <c r="K17" s="13">
        <f>L17/4</f>
        <v>0</v>
      </c>
      <c r="L17" s="13">
        <f>K7-(L18+L16)</f>
        <v>0</v>
      </c>
    </row>
    <row r="18" spans="5:12" ht="23" customHeight="1">
      <c r="E18" s="18" t="s">
        <v>67</v>
      </c>
      <c r="F18" s="32">
        <v>0</v>
      </c>
      <c r="G18" s="13">
        <f>'Análisis '!A4*F18</f>
        <v>0</v>
      </c>
      <c r="H18" s="13">
        <f>G18*9</f>
        <v>0</v>
      </c>
      <c r="I18" s="18" t="s">
        <v>67</v>
      </c>
      <c r="J18" s="32">
        <v>0</v>
      </c>
      <c r="K18" s="13">
        <f>'Análisis '!D2*J18</f>
        <v>0</v>
      </c>
      <c r="L18" s="13">
        <f>K18*9</f>
        <v>0</v>
      </c>
    </row>
    <row r="19" spans="5:12" ht="23" customHeight="1">
      <c r="E19" s="5"/>
      <c r="F19" s="5"/>
      <c r="G19" s="5"/>
      <c r="H19" s="22" t="e">
        <f>H18+H17+H16</f>
        <v>#NUM!</v>
      </c>
      <c r="I19" s="5"/>
      <c r="J19" s="5"/>
      <c r="K19" s="5"/>
      <c r="L19" s="22">
        <f>L18+L17+L16</f>
        <v>0</v>
      </c>
    </row>
    <row r="20" spans="5:12" ht="23" customHeight="1">
      <c r="E20" s="48" t="s">
        <v>69</v>
      </c>
      <c r="F20" s="47"/>
      <c r="G20" s="47" t="s">
        <v>71</v>
      </c>
      <c r="H20" s="48" t="s">
        <v>72</v>
      </c>
      <c r="I20" s="48" t="s">
        <v>69</v>
      </c>
      <c r="J20" s="47"/>
      <c r="K20" s="47" t="s">
        <v>71</v>
      </c>
      <c r="L20" s="48" t="s">
        <v>72</v>
      </c>
    </row>
    <row r="21" spans="5:12" ht="23" customHeight="1">
      <c r="E21" s="18" t="s">
        <v>65</v>
      </c>
      <c r="F21" s="32">
        <v>0</v>
      </c>
      <c r="G21" s="13">
        <f>'Análisis '!A4*F21</f>
        <v>0</v>
      </c>
      <c r="H21" s="13">
        <f>G21*4</f>
        <v>0</v>
      </c>
      <c r="I21" s="18" t="s">
        <v>65</v>
      </c>
      <c r="J21" s="32">
        <v>0</v>
      </c>
      <c r="K21" s="13">
        <f>'Análisis '!D2*J21</f>
        <v>0</v>
      </c>
      <c r="L21" s="13">
        <f>K21*4</f>
        <v>0</v>
      </c>
    </row>
    <row r="22" spans="5:12" ht="23" customHeight="1">
      <c r="E22" s="18" t="s">
        <v>66</v>
      </c>
      <c r="F22" s="16" t="e">
        <f>G22/'Análisis '!A4</f>
        <v>#NUM!</v>
      </c>
      <c r="G22" s="13" t="e">
        <f>H22/4</f>
        <v>#NUM!</v>
      </c>
      <c r="H22" s="13" t="e">
        <f>G4-(H21+H23)</f>
        <v>#NUM!</v>
      </c>
      <c r="I22" s="18" t="s">
        <v>66</v>
      </c>
      <c r="J22" s="16" t="e">
        <f>K22/'Análisis '!D2</f>
        <v>#DIV/0!</v>
      </c>
      <c r="K22" s="13">
        <f>L22/4</f>
        <v>0</v>
      </c>
      <c r="L22" s="13">
        <f>K4-(L21+L23)</f>
        <v>0</v>
      </c>
    </row>
    <row r="23" spans="5:12" ht="23" customHeight="1">
      <c r="E23" s="18" t="s">
        <v>67</v>
      </c>
      <c r="F23" s="32">
        <v>0</v>
      </c>
      <c r="G23" s="13">
        <f>'Análisis '!A4*F23</f>
        <v>0</v>
      </c>
      <c r="H23" s="13">
        <f>G23*9</f>
        <v>0</v>
      </c>
      <c r="I23" s="18" t="s">
        <v>67</v>
      </c>
      <c r="J23" s="32">
        <v>0</v>
      </c>
      <c r="K23" s="13">
        <f>'Análisis '!D2*J23</f>
        <v>0</v>
      </c>
      <c r="L23" s="13">
        <f>K23*9</f>
        <v>0</v>
      </c>
    </row>
    <row r="24" spans="5:12" ht="23" customHeight="1">
      <c r="E24" s="4"/>
      <c r="F24" s="4"/>
      <c r="G24" s="36"/>
      <c r="H24" s="22" t="e">
        <f>H21+H22+H23</f>
        <v>#NUM!</v>
      </c>
      <c r="I24" s="4"/>
      <c r="J24" s="4"/>
      <c r="K24" s="36"/>
      <c r="L24" s="22">
        <f>L21+L22+L23</f>
        <v>0</v>
      </c>
    </row>
    <row r="25" spans="5:12" ht="23" customHeight="1">
      <c r="E25" s="48" t="s">
        <v>70</v>
      </c>
      <c r="F25" s="47"/>
      <c r="G25" s="47" t="s">
        <v>71</v>
      </c>
      <c r="H25" s="48" t="s">
        <v>73</v>
      </c>
      <c r="I25" s="48" t="s">
        <v>70</v>
      </c>
      <c r="J25" s="47"/>
      <c r="K25" s="47" t="s">
        <v>71</v>
      </c>
      <c r="L25" s="48" t="s">
        <v>73</v>
      </c>
    </row>
    <row r="26" spans="5:12" ht="23" customHeight="1">
      <c r="E26" s="40" t="s">
        <v>65</v>
      </c>
      <c r="F26" s="41">
        <v>0</v>
      </c>
      <c r="G26" s="42">
        <f>'Análisis '!A4*F26</f>
        <v>0</v>
      </c>
      <c r="H26" s="15">
        <f>G26*4</f>
        <v>0</v>
      </c>
      <c r="I26" s="40" t="s">
        <v>65</v>
      </c>
      <c r="J26" s="41">
        <v>0</v>
      </c>
      <c r="K26" s="43">
        <f>'Análisis '!D2*J26</f>
        <v>0</v>
      </c>
      <c r="L26" s="13">
        <f>K26*4</f>
        <v>0</v>
      </c>
    </row>
    <row r="27" spans="5:12" ht="23" customHeight="1">
      <c r="E27" s="40" t="s">
        <v>66</v>
      </c>
      <c r="F27" s="41">
        <v>0</v>
      </c>
      <c r="G27" s="42">
        <f>'Análisis '!A4*F27</f>
        <v>0</v>
      </c>
      <c r="H27" s="15">
        <f>G27*4</f>
        <v>0</v>
      </c>
      <c r="I27" s="40" t="s">
        <v>66</v>
      </c>
      <c r="J27" s="41">
        <v>0</v>
      </c>
      <c r="K27" s="43">
        <f>'Análisis '!D2*J27</f>
        <v>0</v>
      </c>
      <c r="L27" s="13">
        <f>K27*4</f>
        <v>0</v>
      </c>
    </row>
    <row r="28" spans="5:12" ht="23" customHeight="1">
      <c r="E28" s="40" t="s">
        <v>67</v>
      </c>
      <c r="F28" s="44" t="e">
        <f>G28/'Análisis '!A4</f>
        <v>#NUM!</v>
      </c>
      <c r="G28" s="43" t="e">
        <f>H28/9</f>
        <v>#NUM!</v>
      </c>
      <c r="H28" s="13" t="e">
        <f>G10-(H27+H26)</f>
        <v>#NUM!</v>
      </c>
      <c r="I28" s="40" t="s">
        <v>67</v>
      </c>
      <c r="J28" s="44" t="e">
        <f>K28/'Análisis '!D2</f>
        <v>#DIV/0!</v>
      </c>
      <c r="K28" s="43">
        <f>L28/9</f>
        <v>0</v>
      </c>
      <c r="L28" s="13">
        <f>K10-(L27+L26)</f>
        <v>0</v>
      </c>
    </row>
    <row r="29" spans="5:12" ht="23" customHeight="1">
      <c r="H29" s="22" t="e">
        <f>H26+H27+H28</f>
        <v>#NUM!</v>
      </c>
      <c r="L29" s="22">
        <f>L26+L27+L28</f>
        <v>0</v>
      </c>
    </row>
    <row r="32" spans="5:12" ht="23" customHeight="1">
      <c r="E32" s="95" t="s">
        <v>109</v>
      </c>
      <c r="F32" s="95" t="s">
        <v>110</v>
      </c>
      <c r="G32" s="95" t="s">
        <v>111</v>
      </c>
      <c r="H32" s="95" t="s">
        <v>112</v>
      </c>
      <c r="I32" s="95" t="s">
        <v>113</v>
      </c>
      <c r="J32" s="111"/>
    </row>
    <row r="33" spans="5:9" ht="23" customHeight="1">
      <c r="E33" s="20" t="s">
        <v>114</v>
      </c>
      <c r="F33" s="109" t="s">
        <v>115</v>
      </c>
      <c r="G33" s="109"/>
      <c r="H33" s="109"/>
      <c r="I33" s="109" t="s">
        <v>118</v>
      </c>
    </row>
    <row r="34" spans="5:9" ht="23" customHeight="1">
      <c r="E34" s="20" t="s">
        <v>116</v>
      </c>
      <c r="F34" s="109" t="s">
        <v>115</v>
      </c>
      <c r="G34" s="20"/>
      <c r="H34" s="109"/>
      <c r="I34" s="109" t="s">
        <v>118</v>
      </c>
    </row>
    <row r="35" spans="5:9" ht="23" customHeight="1">
      <c r="E35" s="20" t="s">
        <v>117</v>
      </c>
      <c r="F35" s="109" t="s">
        <v>115</v>
      </c>
      <c r="G35" s="109"/>
      <c r="H35" s="109"/>
      <c r="I35" s="109" t="s">
        <v>118</v>
      </c>
    </row>
    <row r="36" spans="5:9" ht="23" customHeight="1">
      <c r="E36" s="20" t="s">
        <v>119</v>
      </c>
      <c r="F36" s="109" t="s">
        <v>115</v>
      </c>
      <c r="G36" s="110" t="s">
        <v>136</v>
      </c>
      <c r="H36" s="109"/>
      <c r="I36" s="109" t="s">
        <v>118</v>
      </c>
    </row>
    <row r="37" spans="5:9" ht="23" customHeight="1">
      <c r="E37" s="20" t="s">
        <v>120</v>
      </c>
      <c r="F37" s="109" t="s">
        <v>118</v>
      </c>
      <c r="G37" s="109" t="s">
        <v>118</v>
      </c>
      <c r="H37" s="109" t="s">
        <v>118</v>
      </c>
      <c r="I37" s="109"/>
    </row>
    <row r="38" spans="5:9" ht="23" customHeight="1">
      <c r="E38" s="20" t="s">
        <v>121</v>
      </c>
      <c r="F38" s="109" t="s">
        <v>118</v>
      </c>
      <c r="G38" s="109" t="s">
        <v>122</v>
      </c>
      <c r="H38" s="109" t="s">
        <v>118</v>
      </c>
      <c r="I38" s="109"/>
    </row>
    <row r="39" spans="5:9" ht="23" customHeight="1">
      <c r="E39" s="20" t="s">
        <v>123</v>
      </c>
      <c r="F39" s="109" t="s">
        <v>131</v>
      </c>
      <c r="G39" s="109" t="s">
        <v>118</v>
      </c>
      <c r="H39" s="109" t="s">
        <v>118</v>
      </c>
      <c r="I39" s="109"/>
    </row>
    <row r="40" spans="5:9" ht="23" customHeight="1">
      <c r="E40" s="20" t="s">
        <v>124</v>
      </c>
      <c r="F40" s="109" t="s">
        <v>132</v>
      </c>
      <c r="G40" s="109" t="s">
        <v>118</v>
      </c>
      <c r="H40" s="109" t="s">
        <v>118</v>
      </c>
      <c r="I40" s="109"/>
    </row>
    <row r="41" spans="5:9" ht="23" customHeight="1">
      <c r="E41" s="20" t="s">
        <v>125</v>
      </c>
      <c r="F41" s="109" t="s">
        <v>118</v>
      </c>
      <c r="G41" s="109" t="s">
        <v>133</v>
      </c>
      <c r="H41" s="109" t="s">
        <v>118</v>
      </c>
      <c r="I41" s="109" t="s">
        <v>118</v>
      </c>
    </row>
    <row r="42" spans="5:9" ht="23" customHeight="1">
      <c r="E42" s="20" t="s">
        <v>126</v>
      </c>
      <c r="F42" s="109" t="s">
        <v>118</v>
      </c>
      <c r="G42" s="109" t="s">
        <v>118</v>
      </c>
      <c r="H42" s="109" t="s">
        <v>118</v>
      </c>
      <c r="I42" s="109" t="s">
        <v>122</v>
      </c>
    </row>
    <row r="43" spans="5:9" ht="23" customHeight="1">
      <c r="E43" s="20" t="s">
        <v>127</v>
      </c>
      <c r="F43" s="109"/>
      <c r="G43" s="109"/>
      <c r="H43" s="109" t="s">
        <v>118</v>
      </c>
      <c r="I43" s="109"/>
    </row>
    <row r="44" spans="5:9" ht="23" customHeight="1">
      <c r="E44" s="20" t="s">
        <v>128</v>
      </c>
      <c r="F44" s="109"/>
      <c r="G44" s="109" t="s">
        <v>135</v>
      </c>
      <c r="H44" s="109" t="s">
        <v>118</v>
      </c>
      <c r="I44" s="109"/>
    </row>
    <row r="45" spans="5:9" ht="23" customHeight="1">
      <c r="E45" s="20" t="s">
        <v>134</v>
      </c>
      <c r="F45" s="109"/>
      <c r="G45" s="109"/>
      <c r="H45" s="109"/>
      <c r="I45" s="109" t="s">
        <v>122</v>
      </c>
    </row>
    <row r="46" spans="5:9" ht="23" customHeight="1">
      <c r="E46" s="20" t="s">
        <v>129</v>
      </c>
      <c r="F46" s="109" t="s">
        <v>131</v>
      </c>
      <c r="G46" s="109" t="s">
        <v>118</v>
      </c>
      <c r="H46" s="109" t="s">
        <v>118</v>
      </c>
      <c r="I46" s="109" t="s">
        <v>122</v>
      </c>
    </row>
    <row r="47" spans="5:9" ht="23" customHeight="1">
      <c r="E47" s="20" t="s">
        <v>130</v>
      </c>
      <c r="F47" s="109"/>
      <c r="G47" s="110" t="s">
        <v>118</v>
      </c>
      <c r="H47" s="109"/>
      <c r="I47" s="109"/>
    </row>
  </sheetData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31FC8-74E2-C44E-847F-A4FE503D138C}">
  <dimension ref="A1:G20"/>
  <sheetViews>
    <sheetView zoomScale="70" zoomScaleNormal="70" workbookViewId="0">
      <selection activeCell="B3" sqref="B3"/>
    </sheetView>
  </sheetViews>
  <sheetFormatPr baseColWidth="10" defaultRowHeight="24" customHeight="1"/>
  <cols>
    <col min="1" max="1" width="60.83203125" style="64" customWidth="1"/>
    <col min="2" max="2" width="41.83203125" style="64" customWidth="1"/>
    <col min="3" max="3" width="31" style="64" customWidth="1"/>
    <col min="4" max="5" width="10.83203125" style="64"/>
    <col min="6" max="7" width="30.83203125" style="64" customWidth="1"/>
    <col min="8" max="16384" width="10.83203125" style="64"/>
  </cols>
  <sheetData>
    <row r="1" spans="1:7" s="70" customFormat="1" ht="24" customHeight="1">
      <c r="A1" s="60" t="s">
        <v>36</v>
      </c>
      <c r="B1" s="60" t="s">
        <v>0</v>
      </c>
    </row>
    <row r="2" spans="1:7" ht="24" customHeight="1">
      <c r="A2" s="101" t="s">
        <v>105</v>
      </c>
      <c r="B2" s="102" t="e">
        <f>'Análisis '!B24</f>
        <v>#NUM!</v>
      </c>
      <c r="C2" s="101" t="e">
        <f>'Análisis '!C24</f>
        <v>#NUM!</v>
      </c>
    </row>
    <row r="3" spans="1:7" ht="24" customHeight="1">
      <c r="A3" s="86" t="s">
        <v>22</v>
      </c>
      <c r="B3" s="100">
        <v>0</v>
      </c>
      <c r="C3" s="100" t="str">
        <f>VLOOKUP(B3,Tablas!A31:C37,3,TRUE)</f>
        <v>Muy bajo nivel</v>
      </c>
    </row>
    <row r="4" spans="1:7" ht="24" customHeight="1">
      <c r="A4" s="86" t="s">
        <v>87</v>
      </c>
      <c r="B4" s="87">
        <f>'Análisis '!A4</f>
        <v>0</v>
      </c>
    </row>
    <row r="5" spans="1:7" ht="24" customHeight="1">
      <c r="A5" s="86" t="s">
        <v>85</v>
      </c>
      <c r="B5" s="88" t="e">
        <f>'Análisis '!B21/(1-B3/100)</f>
        <v>#NUM!</v>
      </c>
    </row>
    <row r="6" spans="1:7" ht="24" customHeight="1">
      <c r="A6" s="89" t="s">
        <v>86</v>
      </c>
      <c r="B6" s="90" t="e">
        <f>'Análisis '!A4-B5</f>
        <v>#NUM!</v>
      </c>
    </row>
    <row r="8" spans="1:7" s="70" customFormat="1" ht="24" customHeight="1">
      <c r="A8" s="60" t="s">
        <v>34</v>
      </c>
      <c r="B8" s="60" t="s">
        <v>88</v>
      </c>
      <c r="C8" s="60" t="s">
        <v>39</v>
      </c>
      <c r="F8" s="60" t="s">
        <v>89</v>
      </c>
    </row>
    <row r="9" spans="1:7" ht="24" customHeight="1">
      <c r="A9" s="86" t="s">
        <v>24</v>
      </c>
      <c r="B9" s="91">
        <f>0.5*'Análisis '!A4/100</f>
        <v>0</v>
      </c>
      <c r="C9" s="91">
        <f>'Análisis '!A4-(0.5*'Análisis '!A4/100)</f>
        <v>0</v>
      </c>
      <c r="F9" s="92" t="s">
        <v>87</v>
      </c>
      <c r="G9" s="93">
        <f>'Análisis '!A4</f>
        <v>0</v>
      </c>
    </row>
    <row r="10" spans="1:7" ht="24" customHeight="1">
      <c r="A10" s="86" t="s">
        <v>25</v>
      </c>
      <c r="B10" s="91">
        <f>1*'Análisis '!A4/100</f>
        <v>0</v>
      </c>
      <c r="C10" s="91">
        <f>'Análisis '!A4-(1*'Análisis '!A4/100)</f>
        <v>0</v>
      </c>
      <c r="F10" s="92" t="s">
        <v>90</v>
      </c>
      <c r="G10" s="93">
        <f>G9-(G9*0.05)</f>
        <v>0</v>
      </c>
    </row>
    <row r="11" spans="1:7" ht="24" customHeight="1">
      <c r="A11" s="86" t="s">
        <v>26</v>
      </c>
      <c r="B11" s="91">
        <f>1.5*'Análisis '!A4/100</f>
        <v>0</v>
      </c>
      <c r="C11" s="91">
        <f>'Análisis '!A4-(1.5*'Análisis '!A4/100)</f>
        <v>0</v>
      </c>
      <c r="F11" s="92" t="s">
        <v>91</v>
      </c>
      <c r="G11" s="93">
        <f>G9-(G9*0.1)</f>
        <v>0</v>
      </c>
    </row>
    <row r="12" spans="1:7" ht="24" customHeight="1">
      <c r="A12" s="86" t="s">
        <v>27</v>
      </c>
      <c r="B12" s="91">
        <f>2*'Análisis '!A4/100</f>
        <v>0</v>
      </c>
      <c r="C12" s="91">
        <f>'Análisis '!A4-(2*'Análisis '!A4/100)</f>
        <v>0</v>
      </c>
    </row>
    <row r="13" spans="1:7" ht="24" customHeight="1">
      <c r="A13" s="86" t="s">
        <v>32</v>
      </c>
      <c r="B13" s="87">
        <f>2.5*'Análisis '!A4/100</f>
        <v>0</v>
      </c>
      <c r="C13" s="91">
        <f>'Análisis '!A4-(2.5*'Análisis '!A4/100)</f>
        <v>0</v>
      </c>
    </row>
    <row r="15" spans="1:7" s="70" customFormat="1" ht="24" customHeight="1">
      <c r="A15" s="60" t="s">
        <v>38</v>
      </c>
      <c r="B15" s="60" t="s">
        <v>82</v>
      </c>
    </row>
    <row r="16" spans="1:7" ht="24" customHeight="1">
      <c r="A16" s="86" t="s">
        <v>28</v>
      </c>
      <c r="B16" s="88" t="e">
        <f>B6/(0.5*'Análisis '!A4/100)</f>
        <v>#NUM!</v>
      </c>
    </row>
    <row r="17" spans="1:2" ht="24" customHeight="1">
      <c r="A17" s="86" t="s">
        <v>29</v>
      </c>
      <c r="B17" s="88" t="e">
        <f>B6/(1*'Análisis '!A4/100)</f>
        <v>#NUM!</v>
      </c>
    </row>
    <row r="18" spans="1:2" ht="24" customHeight="1">
      <c r="A18" s="86" t="s">
        <v>30</v>
      </c>
      <c r="B18" s="88" t="e">
        <f>B6/B11</f>
        <v>#NUM!</v>
      </c>
    </row>
    <row r="19" spans="1:2" ht="24" customHeight="1">
      <c r="A19" s="86" t="s">
        <v>31</v>
      </c>
      <c r="B19" s="88" t="e">
        <f>B6/B12</f>
        <v>#NUM!</v>
      </c>
    </row>
    <row r="20" spans="1:2" ht="24" customHeight="1">
      <c r="A20" s="86" t="s">
        <v>33</v>
      </c>
      <c r="B20" s="88" t="e">
        <f>B6/B13</f>
        <v>#NUM!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Instrucciones</vt:lpstr>
      <vt:lpstr>Análisis </vt:lpstr>
      <vt:lpstr>Tablas</vt:lpstr>
      <vt:lpstr>Gasto Energético</vt:lpstr>
      <vt:lpstr>Pérdida de grasa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2020-11-15T08:44:33Z</dcterms:created>
  <dcterms:modified xsi:type="dcterms:W3CDTF">2025-03-08T16:01:41Z</dcterms:modified>
</cp:coreProperties>
</file>