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realfooding/Desktop/excel/"/>
    </mc:Choice>
  </mc:AlternateContent>
  <xr:revisionPtr revIDLastSave="0" documentId="13_ncr:1_{DE07AD2A-4B4B-2E42-A6EC-BFCF95587386}" xr6:coauthVersionLast="47" xr6:coauthVersionMax="47" xr10:uidLastSave="{00000000-0000-0000-0000-000000000000}"/>
  <bookViews>
    <workbookView xWindow="7300" yWindow="460" windowWidth="18360" windowHeight="17540" activeTab="2" xr2:uid="{00000000-000D-0000-FFFF-FFFF00000000}"/>
  </bookViews>
  <sheets>
    <sheet name="Portada" sheetId="7" r:id="rId1"/>
    <sheet name="Instrucciones" sheetId="1" r:id="rId2"/>
    <sheet name="Análisis " sheetId="2" r:id="rId3"/>
    <sheet name="Tabla" sheetId="6" r:id="rId4"/>
    <sheet name="Gasto Energético" sheetId="3" r:id="rId5"/>
    <sheet name="Pérdida de grasa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hsbeQYCqhCdq6+gdCVSmdskWGb5g=="/>
    </ext>
  </extLst>
</workbook>
</file>

<file path=xl/calcChain.xml><?xml version="1.0" encoding="utf-8"?>
<calcChain xmlns="http://schemas.openxmlformats.org/spreadsheetml/2006/main">
  <c r="B24" i="2" l="1"/>
  <c r="C3" i="4"/>
  <c r="C24" i="2" l="1"/>
  <c r="C13" i="4"/>
  <c r="B13" i="4"/>
  <c r="C12" i="4"/>
  <c r="B12" i="4"/>
  <c r="C11" i="4"/>
  <c r="B11" i="4"/>
  <c r="C10" i="4"/>
  <c r="B10" i="4"/>
  <c r="F9" i="4"/>
  <c r="F10" i="4" s="1"/>
  <c r="C9" i="4"/>
  <c r="B9" i="4"/>
  <c r="B4" i="4"/>
  <c r="G27" i="3"/>
  <c r="H27" i="3" s="1"/>
  <c r="G26" i="3"/>
  <c r="H26" i="3" s="1"/>
  <c r="G23" i="3"/>
  <c r="H23" i="3" s="1"/>
  <c r="G21" i="3"/>
  <c r="H21" i="3" s="1"/>
  <c r="G18" i="3"/>
  <c r="H18" i="3" s="1"/>
  <c r="G16" i="3"/>
  <c r="H16" i="3" s="1"/>
  <c r="B4" i="3"/>
  <c r="B16" i="2"/>
  <c r="C16" i="2" s="1"/>
  <c r="B15" i="2"/>
  <c r="B10" i="2"/>
  <c r="B8" i="2"/>
  <c r="B6" i="2"/>
  <c r="C4" i="2"/>
  <c r="B4" i="2"/>
  <c r="D2" i="2"/>
  <c r="C2" i="2"/>
  <c r="B3" i="3" l="1"/>
  <c r="A14" i="2"/>
  <c r="B5" i="3"/>
  <c r="C15" i="2"/>
  <c r="B8" i="3"/>
  <c r="B11" i="3"/>
  <c r="K4" i="3" s="1"/>
  <c r="K16" i="3"/>
  <c r="L16" i="3" s="1"/>
  <c r="K21" i="3"/>
  <c r="L21" i="3" s="1"/>
  <c r="B17" i="2"/>
  <c r="C17" i="2" s="1"/>
  <c r="K18" i="3"/>
  <c r="L18" i="3" s="1"/>
  <c r="K23" i="3"/>
  <c r="L23" i="3" s="1"/>
  <c r="F11" i="4"/>
  <c r="K26" i="3"/>
  <c r="L26" i="3" s="1"/>
  <c r="K27" i="3"/>
  <c r="L27" i="3" s="1"/>
  <c r="B2" i="4" l="1"/>
  <c r="L22" i="3"/>
  <c r="K22" i="3" s="1"/>
  <c r="J22" i="3" s="1"/>
  <c r="K10" i="3"/>
  <c r="L28" i="3" s="1"/>
  <c r="K7" i="3"/>
  <c r="L17" i="3" s="1"/>
  <c r="K17" i="3" s="1"/>
  <c r="J17" i="3" s="1"/>
  <c r="L29" i="3" l="1"/>
  <c r="J28" i="3"/>
  <c r="K28" i="3" s="1"/>
  <c r="B22" i="2"/>
  <c r="B21" i="2" s="1"/>
  <c r="B5" i="4" s="1"/>
  <c r="C2" i="4"/>
  <c r="L24" i="3"/>
  <c r="L19" i="3"/>
  <c r="B18" i="2" l="1"/>
  <c r="C18" i="2" s="1"/>
  <c r="B23" i="2"/>
  <c r="B6" i="3"/>
  <c r="B7" i="3"/>
  <c r="B19" i="2"/>
  <c r="C19" i="2" s="1"/>
  <c r="B6" i="4"/>
  <c r="B9" i="3" l="1"/>
  <c r="G4" i="3" s="1"/>
  <c r="B19" i="4"/>
  <c r="B16" i="4"/>
  <c r="B15" i="4"/>
  <c r="B18" i="4"/>
  <c r="B17" i="4"/>
  <c r="G10" i="3" l="1"/>
  <c r="H28" i="3" s="1"/>
  <c r="G7" i="3"/>
  <c r="H17" i="3" s="1"/>
  <c r="H22" i="3"/>
  <c r="H29" i="3" l="1"/>
  <c r="F28" i="3"/>
  <c r="G28" i="3" s="1"/>
  <c r="H24" i="3"/>
  <c r="G22" i="3"/>
  <c r="F22" i="3" s="1"/>
  <c r="G17" i="3"/>
  <c r="F17" i="3" s="1"/>
  <c r="H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Microsoft Office User</author>
  </authors>
  <commentList>
    <comment ref="E4" authorId="0" shapeId="0" xr:uid="{00000000-0006-0000-0200-000008000000}">
      <text>
        <r>
          <rPr>
            <b/>
            <sz val="24"/>
            <color rgb="FF000000"/>
            <rFont val="Arial"/>
            <family val="2"/>
          </rPr>
          <t>✅</t>
        </r>
        <r>
          <rPr>
            <b/>
            <sz val="24"/>
            <color rgb="FF000000"/>
            <rFont val="Arial"/>
            <family val="2"/>
          </rPr>
          <t xml:space="preserve"> Factor Actividad (Actividad física):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24"/>
            <color rgb="FF000000"/>
            <rFont val="Arial"/>
            <family val="2"/>
          </rPr>
          <t>-</t>
        </r>
        <r>
          <rPr>
            <b/>
            <sz val="24"/>
            <color rgb="FF000000"/>
            <rFont val="Arial"/>
            <family val="2"/>
          </rPr>
          <t>Extremadamente sedentario:</t>
        </r>
        <r>
          <rPr>
            <sz val="24"/>
            <color rgb="FF000000"/>
            <rFont val="Arial"/>
            <family val="2"/>
          </rPr>
          <t xml:space="preserve"> sentado la mayor parte del día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1,1-1,2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sz val="24"/>
            <color rgb="FF000000"/>
            <rFont val="Arial"/>
            <family val="2"/>
          </rPr>
          <t>-</t>
        </r>
        <r>
          <rPr>
            <b/>
            <sz val="24"/>
            <color rgb="FF000000"/>
            <rFont val="Arial"/>
            <family val="2"/>
          </rPr>
          <t xml:space="preserve">Sedentario: </t>
        </r>
        <r>
          <rPr>
            <sz val="24"/>
            <color rgb="FF000000"/>
            <rFont val="Arial"/>
            <family val="2"/>
          </rPr>
          <t xml:space="preserve">trabajo de oficina o de pie muchas horas sin moverse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1,21-1,39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sz val="24"/>
            <color rgb="FF000000"/>
            <rFont val="Arial"/>
            <family val="2"/>
          </rPr>
          <t>-</t>
        </r>
        <r>
          <rPr>
            <b/>
            <sz val="24"/>
            <color rgb="FF000000"/>
            <rFont val="Arial"/>
            <family val="2"/>
          </rPr>
          <t xml:space="preserve">Ligeramente activo: </t>
        </r>
        <r>
          <rPr>
            <sz val="24"/>
            <color rgb="FF000000"/>
            <rFont val="Arial"/>
            <family val="2"/>
          </rPr>
          <t>trabajo que combina periodos sentados y algo de movimiento «</t>
        </r>
        <r>
          <rPr>
            <b/>
            <sz val="24"/>
            <color rgb="FFFF0000"/>
            <rFont val="Arial"/>
            <family val="2"/>
          </rPr>
          <t>1,4-1,49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-Moderadamente activo: </t>
        </r>
        <r>
          <rPr>
            <sz val="24"/>
            <color rgb="FF000000"/>
            <rFont val="Arial"/>
            <family val="2"/>
          </rPr>
          <t xml:space="preserve">trabajo que implica limpiar, cargar pesos ligeros de forma diaria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1,5-1,69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-Activo: </t>
        </r>
        <r>
          <rPr>
            <sz val="24"/>
            <color rgb="FF000000"/>
            <rFont val="Arial"/>
            <family val="2"/>
          </rPr>
          <t xml:space="preserve">trabajos de naturaleza "activa" que implica levantar pesos de forma frecuente y repetitiva, subir escaleras, etc.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1,7-1,79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-Muy activo: </t>
        </r>
        <r>
          <rPr>
            <sz val="24"/>
            <color rgb="FF000000"/>
            <rFont val="Arial"/>
            <family val="2"/>
          </rPr>
          <t xml:space="preserve">trabajos como construcción, leñador, trabajos que implica un elevado esfuerzo físico, etc.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1,8-1,89</t>
        </r>
        <r>
          <rPr>
            <sz val="24"/>
            <color rgb="FF000000"/>
            <rFont val="Arial"/>
            <family val="2"/>
          </rPr>
          <t xml:space="preserve">»
</t>
        </r>
      </text>
    </comment>
    <comment ref="I4" authorId="0" shapeId="0" xr:uid="{00000000-0006-0000-0200-00000C000000}">
      <text>
        <r>
          <rPr>
            <b/>
            <sz val="24"/>
            <color rgb="FF000000"/>
            <rFont val="Arial"/>
            <family val="2"/>
          </rPr>
          <t>✅</t>
        </r>
        <r>
          <rPr>
            <b/>
            <sz val="24"/>
            <color rgb="FF000000"/>
            <rFont val="Arial"/>
            <family val="2"/>
          </rPr>
          <t xml:space="preserve"> Factor Actividad (Actividad física):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sz val="24"/>
            <color rgb="FF000000"/>
            <rFont val="Arial"/>
            <family val="2"/>
          </rPr>
          <t>-</t>
        </r>
        <r>
          <rPr>
            <b/>
            <sz val="24"/>
            <color rgb="FF000000"/>
            <rFont val="Arial"/>
            <family val="2"/>
          </rPr>
          <t>Extremadamente sedentario:</t>
        </r>
        <r>
          <rPr>
            <sz val="24"/>
            <color rgb="FF000000"/>
            <rFont val="Arial"/>
            <family val="2"/>
          </rPr>
          <t xml:space="preserve"> sentado la mayor parte del día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1,1-1,2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sz val="24"/>
            <color rgb="FF000000"/>
            <rFont val="Arial"/>
            <family val="2"/>
          </rPr>
          <t>-</t>
        </r>
        <r>
          <rPr>
            <b/>
            <sz val="24"/>
            <color rgb="FF000000"/>
            <rFont val="Arial"/>
            <family val="2"/>
          </rPr>
          <t xml:space="preserve">Sedentario: </t>
        </r>
        <r>
          <rPr>
            <sz val="24"/>
            <color rgb="FF000000"/>
            <rFont val="Arial"/>
            <family val="2"/>
          </rPr>
          <t xml:space="preserve">trabajo de oficina o de pie muchas horas sin moverse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1,21-1,39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sz val="24"/>
            <color rgb="FF000000"/>
            <rFont val="Arial"/>
            <family val="2"/>
          </rPr>
          <t>-</t>
        </r>
        <r>
          <rPr>
            <b/>
            <sz val="24"/>
            <color rgb="FF000000"/>
            <rFont val="Arial"/>
            <family val="2"/>
          </rPr>
          <t xml:space="preserve">Ligeramente activo: </t>
        </r>
        <r>
          <rPr>
            <sz val="24"/>
            <color rgb="FF000000"/>
            <rFont val="Arial"/>
            <family val="2"/>
          </rPr>
          <t xml:space="preserve">trabajo que combina periodos sentados y algo de movimiento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1,4-1,49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-Moderadamente activo: </t>
        </r>
        <r>
          <rPr>
            <sz val="24"/>
            <color rgb="FF000000"/>
            <rFont val="Arial"/>
            <family val="2"/>
          </rPr>
          <t xml:space="preserve">trabajo que implica limpiar, cargar pesos ligeros de forma diaria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1,5-1,69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-Activo: </t>
        </r>
        <r>
          <rPr>
            <sz val="24"/>
            <color rgb="FF000000"/>
            <rFont val="Arial"/>
            <family val="2"/>
          </rPr>
          <t xml:space="preserve">trabajos de naturaleza "activa" que implica levantar pesos de forma frecuente y repetitiva, subir escaleras, etc. 
</t>
        </r>
        <r>
          <rPr>
            <sz val="24"/>
            <color rgb="FF000000"/>
            <rFont val="Arial"/>
            <family val="2"/>
          </rPr>
          <t>«</t>
        </r>
        <r>
          <rPr>
            <b/>
            <sz val="24"/>
            <color rgb="FFFF0000"/>
            <rFont val="Arial"/>
            <family val="2"/>
          </rPr>
          <t>1,7-1,79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-Muy activo: </t>
        </r>
        <r>
          <rPr>
            <sz val="24"/>
            <color rgb="FF000000"/>
            <rFont val="Arial"/>
            <family val="2"/>
          </rPr>
          <t>trabajos como construcción, leñador, trabajos que implica un elevado esfuerzo físico, etc. «</t>
        </r>
        <r>
          <rPr>
            <b/>
            <sz val="24"/>
            <color rgb="FFFF0000"/>
            <rFont val="Arial"/>
            <family val="2"/>
          </rPr>
          <t>1,8-1,89</t>
        </r>
        <r>
          <rPr>
            <sz val="24"/>
            <color rgb="FF000000"/>
            <rFont val="Arial"/>
            <family val="2"/>
          </rPr>
          <t xml:space="preserve">»
</t>
        </r>
        <r>
          <rPr>
            <sz val="24"/>
            <color rgb="FF000000"/>
            <rFont val="Arial"/>
            <family val="2"/>
          </rPr>
          <t xml:space="preserve">
</t>
        </r>
      </text>
    </comment>
    <comment ref="E5" authorId="1" shapeId="0" xr:uid="{3880C33A-BE5B-6645-BE8E-CBDF82D2E352}">
      <text>
        <r>
          <rPr>
            <b/>
            <sz val="24"/>
            <color rgb="FF000000"/>
            <rFont val="Arial"/>
            <family val="2"/>
          </rPr>
          <t>✅</t>
        </r>
        <r>
          <rPr>
            <b/>
            <sz val="24"/>
            <color rgb="FF000000"/>
            <rFont val="Arial"/>
            <family val="2"/>
          </rPr>
          <t xml:space="preserve"> Factor ejercicio: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Ejercicio de muy baja intensidad: </t>
        </r>
        <r>
          <rPr>
            <sz val="24"/>
            <color rgb="FF000000"/>
            <rFont val="Arial"/>
            <family val="2"/>
          </rPr>
          <t>caminar, bici a baja intensidad, etc.</t>
        </r>
        <r>
          <rPr>
            <b/>
            <sz val="24"/>
            <color rgb="FF000000"/>
            <rFont val="Arial"/>
            <family val="2"/>
          </rPr>
          <t xml:space="preserve">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«+0,15-0,2 por hora»</t>
        </r>
        <r>
          <rPr>
            <sz val="24"/>
            <color rgb="FF000000"/>
            <rFont val="Arial"/>
            <family val="2"/>
          </rPr>
          <t xml:space="preserve">. </t>
        </r>
        <r>
          <rPr>
            <i/>
            <sz val="24"/>
            <color rgb="FF000000"/>
            <rFont val="Arial"/>
            <family val="2"/>
          </rPr>
          <t xml:space="preserve">Por ejemplo: si son 2h (sumar </t>
        </r>
        <r>
          <rPr>
            <b/>
            <i/>
            <sz val="24"/>
            <color rgb="FF000000"/>
            <rFont val="Arial"/>
            <family val="2"/>
          </rPr>
          <t>0,3-0,4</t>
        </r>
        <r>
          <rPr>
            <i/>
            <sz val="24"/>
            <color rgb="FF000000"/>
            <rFont val="Arial"/>
            <family val="2"/>
          </rPr>
          <t>), etc.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Ejercicio con pesas: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«+0,15-0,2 por hora».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- Ejercicio de media intensidad</t>
        </r>
        <r>
          <rPr>
            <sz val="24"/>
            <color rgb="FF000000"/>
            <rFont val="Arial"/>
            <family val="2"/>
          </rPr>
          <t>: nadar, running o jogging a baja intensidad.</t>
        </r>
        <r>
          <rPr>
            <b/>
            <sz val="24"/>
            <color rgb="FF000000"/>
            <rFont val="Arial"/>
            <family val="2"/>
          </rPr>
          <t xml:space="preserve">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«+0,2-0,3 por hora»</t>
        </r>
        <r>
          <rPr>
            <sz val="24"/>
            <color rgb="FF000000"/>
            <rFont val="Arial"/>
            <family val="2"/>
          </rPr>
          <t xml:space="preserve">. </t>
        </r>
        <r>
          <rPr>
            <i/>
            <sz val="24"/>
            <color rgb="FF000000"/>
            <rFont val="Arial"/>
            <family val="2"/>
          </rPr>
          <t xml:space="preserve">Por ejemplo: si son 2h (sumar </t>
        </r>
        <r>
          <rPr>
            <b/>
            <i/>
            <sz val="24"/>
            <color rgb="FF000000"/>
            <rFont val="Arial"/>
            <family val="2"/>
          </rPr>
          <t>0,4-0,6)</t>
        </r>
        <r>
          <rPr>
            <i/>
            <sz val="24"/>
            <color rgb="FF000000"/>
            <rFont val="Arial"/>
            <family val="2"/>
          </rPr>
          <t>, etc.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Ejercicio a alta intensidad: </t>
        </r>
        <r>
          <rPr>
            <sz val="24"/>
            <color rgb="FF000000"/>
            <rFont val="Arial"/>
            <family val="2"/>
          </rPr>
          <t>nadar, correr a alta intensidad.</t>
        </r>
        <r>
          <rPr>
            <b/>
            <sz val="24"/>
            <color rgb="FF000000"/>
            <rFont val="Arial"/>
            <family val="2"/>
          </rPr>
          <t xml:space="preserve">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«+0,3-0,4 por hora».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Ejercicio a muy alta intensidad: </t>
        </r>
        <r>
          <rPr>
            <sz val="24"/>
            <color rgb="FF000000"/>
            <rFont val="Arial"/>
            <family val="2"/>
          </rPr>
          <t>entrenamiento tipo crossfit que combine aeróbico + anaeróbico, atletismo, natación, tenis, ciclismo, etc.</t>
        </r>
        <r>
          <rPr>
            <b/>
            <sz val="24"/>
            <color rgb="FF000000"/>
            <rFont val="Arial"/>
            <family val="2"/>
          </rPr>
          <t xml:space="preserve">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«+0,5-0,8 por hora».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Deportes de equipo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«+0,4-0,6 por hora».</t>
        </r>
        <r>
          <rPr>
            <sz val="24"/>
            <color rgb="FF000000"/>
            <rFont val="Arial"/>
            <family val="2"/>
          </rPr>
          <t xml:space="preserve">
</t>
        </r>
      </text>
    </comment>
    <comment ref="I5" authorId="1" shapeId="0" xr:uid="{0BB5FC9D-AA0C-0941-9AA0-3B8A97CBF28F}">
      <text>
        <r>
          <rPr>
            <b/>
            <sz val="24"/>
            <color rgb="FF000000"/>
            <rFont val="Arial"/>
            <family val="2"/>
          </rPr>
          <t>✅</t>
        </r>
        <r>
          <rPr>
            <b/>
            <sz val="24"/>
            <color rgb="FF000000"/>
            <rFont val="Arial"/>
            <family val="2"/>
          </rPr>
          <t xml:space="preserve"> Factor ejercicio: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Ejercicio de muy baja intensidad: </t>
        </r>
        <r>
          <rPr>
            <sz val="24"/>
            <color rgb="FF000000"/>
            <rFont val="Arial"/>
            <family val="2"/>
          </rPr>
          <t>caminar, bici a baja intensidad, etc.</t>
        </r>
        <r>
          <rPr>
            <b/>
            <sz val="24"/>
            <color rgb="FF000000"/>
            <rFont val="Arial"/>
            <family val="2"/>
          </rPr>
          <t xml:space="preserve">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«+0,15-0,2 por hora»</t>
        </r>
        <r>
          <rPr>
            <sz val="24"/>
            <color rgb="FF000000"/>
            <rFont val="Arial"/>
            <family val="2"/>
          </rPr>
          <t xml:space="preserve">. </t>
        </r>
        <r>
          <rPr>
            <i/>
            <sz val="24"/>
            <color rgb="FF000000"/>
            <rFont val="Arial"/>
            <family val="2"/>
          </rPr>
          <t xml:space="preserve">Por ejemplo: si son 2h (sumar </t>
        </r>
        <r>
          <rPr>
            <b/>
            <i/>
            <sz val="24"/>
            <color rgb="FF000000"/>
            <rFont val="Arial"/>
            <family val="2"/>
          </rPr>
          <t>0,3-0,4</t>
        </r>
        <r>
          <rPr>
            <i/>
            <sz val="24"/>
            <color rgb="FF000000"/>
            <rFont val="Arial"/>
            <family val="2"/>
          </rPr>
          <t>), etc.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Ejercicio con pesas: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«+0,15-0,2 por hora».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- Ejercicio de media intensidad</t>
        </r>
        <r>
          <rPr>
            <sz val="24"/>
            <color rgb="FF000000"/>
            <rFont val="Arial"/>
            <family val="2"/>
          </rPr>
          <t>: nadar, running o jogging a baja intensidad.</t>
        </r>
        <r>
          <rPr>
            <b/>
            <sz val="24"/>
            <color rgb="FF000000"/>
            <rFont val="Arial"/>
            <family val="2"/>
          </rPr>
          <t xml:space="preserve">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«+0,2-0,3 por hora»</t>
        </r>
        <r>
          <rPr>
            <sz val="24"/>
            <color rgb="FF000000"/>
            <rFont val="Arial"/>
            <family val="2"/>
          </rPr>
          <t xml:space="preserve">. </t>
        </r>
        <r>
          <rPr>
            <i/>
            <sz val="24"/>
            <color rgb="FF000000"/>
            <rFont val="Arial"/>
            <family val="2"/>
          </rPr>
          <t xml:space="preserve">Por ejemplo: si son 2h (sumar </t>
        </r>
        <r>
          <rPr>
            <b/>
            <i/>
            <sz val="24"/>
            <color rgb="FF000000"/>
            <rFont val="Arial"/>
            <family val="2"/>
          </rPr>
          <t>0,4-0,6)</t>
        </r>
        <r>
          <rPr>
            <i/>
            <sz val="24"/>
            <color rgb="FF000000"/>
            <rFont val="Arial"/>
            <family val="2"/>
          </rPr>
          <t>, etc.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Ejercicio a alta intensidad: </t>
        </r>
        <r>
          <rPr>
            <sz val="24"/>
            <color rgb="FF000000"/>
            <rFont val="Arial"/>
            <family val="2"/>
          </rPr>
          <t>nadar, correr a alta intensidad.</t>
        </r>
        <r>
          <rPr>
            <b/>
            <sz val="24"/>
            <color rgb="FF000000"/>
            <rFont val="Arial"/>
            <family val="2"/>
          </rPr>
          <t xml:space="preserve">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«+0,3-0,4 por hora».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Ejercicio a muy alta intensidad: </t>
        </r>
        <r>
          <rPr>
            <sz val="24"/>
            <color rgb="FF000000"/>
            <rFont val="Arial"/>
            <family val="2"/>
          </rPr>
          <t>entrenamiento tipo crossfit que combine aeróbico + anaeróbico, atletismo, natación, tenis, ciclismo, etc.</t>
        </r>
        <r>
          <rPr>
            <b/>
            <sz val="24"/>
            <color rgb="FF000000"/>
            <rFont val="Arial"/>
            <family val="2"/>
          </rPr>
          <t xml:space="preserve">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«+0,5-0,8 por hora».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- Deportes de equipo 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«+0,4-0,6 por hora».</t>
        </r>
        <r>
          <rPr>
            <sz val="24"/>
            <color rgb="FF000000"/>
            <rFont val="Arial"/>
            <family val="2"/>
          </rPr>
          <t xml:space="preserve">
</t>
        </r>
      </text>
    </comment>
    <comment ref="E7" authorId="0" shapeId="0" xr:uid="{00000000-0006-0000-0200-000001000000}">
      <text>
        <r>
          <rPr>
            <b/>
            <sz val="24"/>
            <color rgb="FF000000"/>
            <rFont val="Arial"/>
            <family val="2"/>
          </rPr>
          <t xml:space="preserve">DÉFICIT CALÓRICO: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Ligero: 0,2-0,25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Moderado: 0,3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Elevado: 0,35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Muy Elevado: &gt;0,4</t>
        </r>
        <r>
          <rPr>
            <sz val="24"/>
            <color rgb="FF000000"/>
            <rFont val="Arial"/>
            <family val="2"/>
          </rPr>
          <t xml:space="preserve">
</t>
        </r>
      </text>
    </comment>
    <comment ref="I7" authorId="0" shapeId="0" xr:uid="{00000000-0006-0000-0200-000009000000}">
      <text>
        <r>
          <rPr>
            <b/>
            <sz val="24"/>
            <color rgb="FF000000"/>
            <rFont val="Arial"/>
            <family val="2"/>
          </rPr>
          <t>DÉFICIT CALÓRICO: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Ligero: 0,2-0,25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Moderado: 0,3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Elevado: 0,35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Muy Elevado: &gt;0,4</t>
        </r>
        <r>
          <rPr>
            <sz val="24"/>
            <color rgb="FF000000"/>
            <rFont val="Arial"/>
            <family val="2"/>
          </rPr>
          <t xml:space="preserve">
</t>
        </r>
      </text>
    </comment>
    <comment ref="B9" authorId="0" shapeId="0" xr:uid="{00000000-0006-0000-0200-00000A000000}">
      <text>
        <r>
          <rPr>
            <sz val="16"/>
            <color rgb="FF000000"/>
            <rFont val="Arial"/>
            <family val="34"/>
          </rPr>
          <t>La TMR debe reevaluarse cada cierto tiempo ya que a medida que se pierde peso, esta disminuye</t>
        </r>
        <r>
          <rPr>
            <sz val="10"/>
            <color rgb="FF000000"/>
            <rFont val="Arial"/>
            <family val="2"/>
          </rPr>
          <t>..</t>
        </r>
        <r>
          <rPr>
            <sz val="12"/>
            <color rgb="FF000000"/>
            <rFont val="Arial"/>
            <family val="2"/>
          </rPr>
          <t xml:space="preserve">
</t>
        </r>
      </text>
    </comment>
    <comment ref="E10" authorId="0" shapeId="0" xr:uid="{00000000-0006-0000-0200-000004000000}">
      <text>
        <r>
          <rPr>
            <b/>
            <sz val="24"/>
            <color rgb="FF000000"/>
            <rFont val="Arial"/>
            <family val="2"/>
          </rPr>
          <t xml:space="preserve">SUPERÁVIT CALÓRICO: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En algunos casos, el refeed se realizará en normocalórica: "0"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Ligero: +150 Kcal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Moderado: +200-250 Kcal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Elevado: +300-400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Límite: +500 Kcal</t>
        </r>
        <r>
          <rPr>
            <sz val="24"/>
            <color rgb="FF000000"/>
            <rFont val="Arial"/>
            <family val="2"/>
          </rPr>
          <t xml:space="preserve">
</t>
        </r>
      </text>
    </comment>
    <comment ref="I10" authorId="0" shapeId="0" xr:uid="{00000000-0006-0000-0200-000006000000}">
      <text>
        <r>
          <rPr>
            <b/>
            <sz val="24"/>
            <color rgb="FF000000"/>
            <rFont val="Arial"/>
            <family val="2"/>
          </rPr>
          <t>SUPERÁVIT CALÓRICO: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En algunos casos, el refeed se realizará en normocalórica: "0"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Ligero: +150 Kcal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Moderado: +200-250 Kcal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Elevado: +300-400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>Límite: +500 Kcal</t>
        </r>
        <r>
          <rPr>
            <sz val="24"/>
            <color rgb="FF000000"/>
            <rFont val="Arial"/>
            <family val="2"/>
          </rPr>
          <t xml:space="preserve">
</t>
        </r>
      </text>
    </comment>
    <comment ref="A11" authorId="0" shapeId="0" xr:uid="{00000000-0006-0000-0200-00000D000000}">
      <text>
        <r>
          <rPr>
            <sz val="24"/>
            <color rgb="FF000000"/>
            <rFont val="Arial"/>
            <family val="2"/>
          </rPr>
          <t xml:space="preserve">Utilizar Peso Corregido en caso de: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sz val="24"/>
            <color rgb="FF000000"/>
            <rFont val="Arial"/>
            <family val="2"/>
          </rPr>
          <t xml:space="preserve">IMC&gt;25
</t>
        </r>
        <r>
          <rPr>
            <sz val="24"/>
            <color rgb="FF000000"/>
            <rFont val="Arial"/>
            <family val="2"/>
          </rPr>
          <t xml:space="preserve">%graso (exceso de grasa u obesidad)
</t>
        </r>
        <r>
          <rPr>
            <sz val="24"/>
            <color rgb="FF000000"/>
            <rFont val="Arial"/>
            <family val="2"/>
          </rPr>
          <t xml:space="preserve">
</t>
        </r>
        <r>
          <rPr>
            <b/>
            <sz val="24"/>
            <color rgb="FF000000"/>
            <rFont val="Arial"/>
            <family val="2"/>
          </rPr>
          <t xml:space="preserve">Ver «peso corregido» </t>
        </r>
        <r>
          <rPr>
            <sz val="24"/>
            <color rgb="FF000000"/>
            <rFont val="Arial"/>
            <family val="2"/>
          </rPr>
          <t>en el apartado ¿Cómo calcular el gasto energético? (Parte III- Capítulo 8)</t>
        </r>
        <r>
          <rPr>
            <sz val="24"/>
            <color rgb="FF000000"/>
            <rFont val="Arial"/>
            <family val="2"/>
          </rPr>
          <t xml:space="preserve">
</t>
        </r>
      </text>
    </comment>
    <comment ref="E15" authorId="0" shapeId="0" xr:uid="{00000000-0006-0000-0200-000007000000}">
      <text>
        <r>
          <rPr>
            <b/>
            <sz val="18"/>
            <color rgb="FF000000"/>
            <rFont val="Arial"/>
            <family val="2"/>
          </rPr>
          <t>Datos a introducir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b/>
            <sz val="18"/>
            <color rgb="FF000000"/>
            <rFont val="Arial"/>
            <family val="2"/>
          </rPr>
          <t>PROTEÍNAS: [1,2-2g por Kg]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sz val="18"/>
            <color rgb="FF000000"/>
            <rFont val="Arial"/>
            <family val="2"/>
          </rPr>
          <t xml:space="preserve"> </t>
        </r>
        <r>
          <rPr>
            <b/>
            <sz val="18"/>
            <color rgb="FF000000"/>
            <rFont val="Arial"/>
            <family val="2"/>
          </rPr>
          <t xml:space="preserve">GRASAS: [0,8-1,2g  por Kg]
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CARBOHIDRATOS (no se rellena): *Hasta completar calorías</t>
        </r>
        <r>
          <rPr>
            <sz val="18"/>
            <color rgb="FF000000"/>
            <rFont val="Arial"/>
            <family val="2"/>
          </rPr>
          <t xml:space="preserve">
</t>
        </r>
      </text>
    </comment>
    <comment ref="I15" authorId="0" shapeId="0" xr:uid="{00000000-0006-0000-0200-00000B000000}">
      <text>
        <r>
          <rPr>
            <b/>
            <sz val="18"/>
            <color rgb="FF000000"/>
            <rFont val="Arial"/>
            <family val="2"/>
          </rPr>
          <t>Datos a introducir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b/>
            <sz val="18"/>
            <color rgb="FF000000"/>
            <rFont val="Arial"/>
            <family val="2"/>
          </rPr>
          <t>PROTEÍNAS: [1,2-2g por Kg]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sz val="18"/>
            <color rgb="FF000000"/>
            <rFont val="Arial"/>
            <family val="2"/>
          </rPr>
          <t xml:space="preserve"> </t>
        </r>
        <r>
          <rPr>
            <b/>
            <sz val="18"/>
            <color rgb="FF000000"/>
            <rFont val="Arial"/>
            <family val="2"/>
          </rPr>
          <t>GRASAS: [0,8-1,2g  por Kg]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CARBOHIDRATOS (no se rellena): *Hasta completar calorías</t>
        </r>
        <r>
          <rPr>
            <sz val="12"/>
            <color rgb="FF000000"/>
            <rFont val="Arial"/>
            <family val="2"/>
          </rPr>
          <t xml:space="preserve">
</t>
        </r>
      </text>
    </comment>
    <comment ref="E20" authorId="0" shapeId="0" xr:uid="{00000000-0006-0000-0200-00000E000000}">
      <text>
        <r>
          <rPr>
            <b/>
            <sz val="18"/>
            <color rgb="FF000000"/>
            <rFont val="Arial"/>
            <family val="2"/>
          </rPr>
          <t>Datos a introducir: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b/>
            <sz val="18"/>
            <color rgb="FF000000"/>
            <rFont val="Arial"/>
            <family val="2"/>
          </rPr>
          <t>PROTEÍNAS: [1,2-1,6g por Kg]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sz val="18"/>
            <color rgb="FF000000"/>
            <rFont val="Arial"/>
            <family val="2"/>
          </rPr>
          <t xml:space="preserve"> </t>
        </r>
        <r>
          <rPr>
            <b/>
            <sz val="18"/>
            <color rgb="FF000000"/>
            <rFont val="Arial"/>
            <family val="2"/>
          </rPr>
          <t>GRASAS: [0,8-1,2g  por Kg]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CARBOHIDRATOS (no se rellena): *Hasta completar calorías</t>
        </r>
        <r>
          <rPr>
            <sz val="12"/>
            <color rgb="FF000000"/>
            <rFont val="Arial"/>
            <family val="2"/>
          </rPr>
          <t xml:space="preserve">
</t>
        </r>
      </text>
    </comment>
    <comment ref="I20" authorId="0" shapeId="0" xr:uid="{00000000-0006-0000-0200-000005000000}">
      <text>
        <r>
          <rPr>
            <b/>
            <sz val="18"/>
            <color rgb="FF000000"/>
            <rFont val="Arial"/>
            <family val="2"/>
          </rPr>
          <t>Datos a introducir: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b/>
            <sz val="18"/>
            <color rgb="FF000000"/>
            <rFont val="Arial"/>
            <family val="2"/>
          </rPr>
          <t>PROTEÍNAS: [1,2-1,6g por Kg]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sz val="18"/>
            <color rgb="FF000000"/>
            <rFont val="Arial"/>
            <family val="2"/>
          </rPr>
          <t xml:space="preserve"> </t>
        </r>
        <r>
          <rPr>
            <b/>
            <sz val="18"/>
            <color rgb="FF000000"/>
            <rFont val="Arial"/>
            <family val="2"/>
          </rPr>
          <t>GRASAS: [0,8-1,2g  por Kg]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CARBOHIDRATOS (no se rellena): *Hasta completar calorías</t>
        </r>
        <r>
          <rPr>
            <sz val="12"/>
            <color rgb="FF000000"/>
            <rFont val="Arial"/>
            <family val="2"/>
          </rPr>
          <t xml:space="preserve">
</t>
        </r>
      </text>
    </comment>
    <comment ref="E25" authorId="0" shapeId="0" xr:uid="{00000000-0006-0000-0200-000003000000}">
      <text>
        <r>
          <rPr>
            <b/>
            <sz val="18"/>
            <color rgb="FF000000"/>
            <rFont val="Arial"/>
            <family val="2"/>
          </rPr>
          <t>Datos a introducir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b/>
            <sz val="18"/>
            <color rgb="FF000000"/>
            <rFont val="Arial"/>
            <family val="2"/>
          </rPr>
          <t>PROTEÍNAS: [1,1-1,6g por Kg]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b/>
            <sz val="18"/>
            <color rgb="FF000000"/>
            <rFont val="Arial"/>
            <family val="2"/>
          </rPr>
          <t>CARBOHIDRATOS: [4-12g por Kg]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GRASAS</t>
        </r>
        <r>
          <rPr>
            <sz val="18"/>
            <color rgb="FF000000"/>
            <rFont val="Arial"/>
            <family val="2"/>
          </rPr>
          <t xml:space="preserve"> </t>
        </r>
        <r>
          <rPr>
            <b/>
            <sz val="18"/>
            <color rgb="FF000000"/>
            <rFont val="Arial"/>
            <family val="2"/>
          </rPr>
          <t xml:space="preserve">(no se rellena): *Hasta completar calorías
</t>
        </r>
        <r>
          <rPr>
            <b/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🔎</t>
        </r>
        <r>
          <rPr>
            <b/>
            <sz val="18"/>
            <color rgb="FF000000"/>
            <rFont val="Arial"/>
            <family val="2"/>
          </rPr>
          <t>Ver «Refeed» (capítulo 12 - parte III)</t>
        </r>
      </text>
    </comment>
    <comment ref="I25" authorId="0" shapeId="0" xr:uid="{00000000-0006-0000-0200-000002000000}">
      <text>
        <r>
          <rPr>
            <b/>
            <sz val="18"/>
            <color rgb="FF000000"/>
            <rFont val="Arial"/>
            <family val="2"/>
          </rPr>
          <t>Datos a introducir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b/>
            <sz val="18"/>
            <color rgb="FF000000"/>
            <rFont val="Arial"/>
            <family val="2"/>
          </rPr>
          <t>PROTEÍNAS: [1,1-1,6g por Kg]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👉</t>
        </r>
        <r>
          <rPr>
            <b/>
            <sz val="18"/>
            <color rgb="FF000000"/>
            <rFont val="Arial"/>
            <family val="2"/>
          </rPr>
          <t>CARBOHIDRATOS: [4-12g por Kg]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GRASAS</t>
        </r>
        <r>
          <rPr>
            <sz val="18"/>
            <color rgb="FF000000"/>
            <rFont val="Arial"/>
            <family val="2"/>
          </rPr>
          <t xml:space="preserve"> </t>
        </r>
        <r>
          <rPr>
            <b/>
            <sz val="18"/>
            <color rgb="FF000000"/>
            <rFont val="Arial"/>
            <family val="2"/>
          </rPr>
          <t>(no se rellena): *Hasta completar calorías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b/>
            <sz val="18"/>
            <color rgb="FF000000"/>
            <rFont val="Arial"/>
            <family val="2"/>
          </rPr>
          <t>🔎</t>
        </r>
        <r>
          <rPr>
            <b/>
            <sz val="18"/>
            <color rgb="FF000000"/>
            <rFont val="Arial"/>
            <family val="2"/>
          </rPr>
          <t>Ver «Refeed» (capítulo 12 - parte III)</t>
        </r>
        <r>
          <rPr>
            <sz val="18"/>
            <color rgb="FF000000"/>
            <rFont val="Arial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sW2XlKxYbiRtR/t2bAl6SJzpg2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F3512268-7F0B-7D46-9C03-D3DB7BBA5781}">
      <text>
        <r>
          <rPr>
            <sz val="18"/>
            <color rgb="FF000000"/>
            <rFont val="Arial"/>
            <family val="2"/>
          </rPr>
          <t xml:space="preserve">Se recomienda elegir un % Objetivo realista.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8"/>
            <color rgb="FF000000"/>
            <rFont val="Arial"/>
            <family val="2"/>
          </rPr>
          <t>Por ejemplo, si el % grasa actual es de 25%, elegir un % objetivo del 20-21% es un buen punto de partida. Una vez alcanzado el objetivo, puedes volver a plantear otro objetivo</t>
        </r>
        <r>
          <rPr>
            <sz val="12"/>
            <color rgb="FF000000"/>
            <rFont val="Arial"/>
            <family val="2"/>
          </rPr>
          <t xml:space="preserve"> 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HCL0yCzwczAayVZ5aXWjzNUVTBA=="/>
    </ext>
  </extLst>
</comments>
</file>

<file path=xl/sharedStrings.xml><?xml version="1.0" encoding="utf-8"?>
<sst xmlns="http://schemas.openxmlformats.org/spreadsheetml/2006/main" count="246" uniqueCount="158">
  <si>
    <t>Edad</t>
  </si>
  <si>
    <t>Peso (Kg)</t>
  </si>
  <si>
    <t>Peso (lb)</t>
  </si>
  <si>
    <t>Peso Corregido (Obesidad)</t>
  </si>
  <si>
    <t>Altura (m)</t>
  </si>
  <si>
    <t>Altura (cm)</t>
  </si>
  <si>
    <t>Altura (pulgadas)</t>
  </si>
  <si>
    <t>Índice Cintura/ Altura (ICA)</t>
  </si>
  <si>
    <t>Cintura (cm)</t>
  </si>
  <si>
    <t>Cintura (pulgadas)</t>
  </si>
  <si>
    <t>Cadera (cm)</t>
  </si>
  <si>
    <t>Cadera (pulgadas)</t>
  </si>
  <si>
    <t>Cuello (cm)</t>
  </si>
  <si>
    <t>Cuello (pulgadas)</t>
  </si>
  <si>
    <t>Sobrepeso</t>
  </si>
  <si>
    <t>Densidad Corporal</t>
  </si>
  <si>
    <t>Índice Cintura/ Cadera (ICC)</t>
  </si>
  <si>
    <t>índice de Masa Corporal</t>
  </si>
  <si>
    <t>Promedio</t>
  </si>
  <si>
    <t>Índice Cintura/Cadera</t>
  </si>
  <si>
    <t>Índice Cintura/Altura</t>
  </si>
  <si>
    <t>Índice de Masa Libre de Grasa</t>
  </si>
  <si>
    <t>Índice de MLG (ajustado)</t>
  </si>
  <si>
    <t>Índice de Masa Corporal (IMC)</t>
  </si>
  <si>
    <t>Masa libre de grasa (Kg)</t>
  </si>
  <si>
    <t>Masa grasa (Kg)</t>
  </si>
  <si>
    <t>Total (Kg)</t>
  </si>
  <si>
    <t>Obesidad (grado I)</t>
  </si>
  <si>
    <t>Obesidad (grado II)</t>
  </si>
  <si>
    <t>Obesidad (grado III)</t>
  </si>
  <si>
    <t>Por debajo del promedio</t>
  </si>
  <si>
    <t>Cerca del promedio</t>
  </si>
  <si>
    <t>Buen nivel</t>
  </si>
  <si>
    <t>Muy buen nivel</t>
  </si>
  <si>
    <t>Excelente nivel</t>
  </si>
  <si>
    <t>Límite natural</t>
  </si>
  <si>
    <t>Competidor fitness</t>
  </si>
  <si>
    <t>% Grasa Corporal</t>
  </si>
  <si>
    <t>EDAD</t>
  </si>
  <si>
    <t>Tasa Metabólica en Reposo</t>
  </si>
  <si>
    <t>CON PESO</t>
  </si>
  <si>
    <t>Gasto energético total</t>
  </si>
  <si>
    <t>CON PESO CORREGIDO</t>
  </si>
  <si>
    <t>Harris-Benedict</t>
  </si>
  <si>
    <t>Calorías para "mantenimiento"</t>
  </si>
  <si>
    <t>Blackburn, Hunter &amp; Shanbhogue</t>
  </si>
  <si>
    <t xml:space="preserve">Incluir FA </t>
  </si>
  <si>
    <t>Incluir FA</t>
  </si>
  <si>
    <t>Mifflin-St.Jeor</t>
  </si>
  <si>
    <t>Katch-McArdle</t>
  </si>
  <si>
    <t>Calorías para "definición"</t>
  </si>
  <si>
    <t>Cunningam</t>
  </si>
  <si>
    <t>Incluir Déficit Calórico</t>
  </si>
  <si>
    <t xml:space="preserve"> Incluir Déficit Calórico</t>
  </si>
  <si>
    <t>Roza</t>
  </si>
  <si>
    <t>Media Fórmulas</t>
  </si>
  <si>
    <t>Calorías para "construir" músculo</t>
  </si>
  <si>
    <t>Incluir Superávit Calórico</t>
  </si>
  <si>
    <t xml:space="preserve">Tasa Metabólica con Peso Corregido  </t>
  </si>
  <si>
    <t>Macros Perder Grasa</t>
  </si>
  <si>
    <t xml:space="preserve">Gramos </t>
  </si>
  <si>
    <t xml:space="preserve">kcal </t>
  </si>
  <si>
    <t>Proteínas</t>
  </si>
  <si>
    <t>Carbohidratos</t>
  </si>
  <si>
    <t>Grasas</t>
  </si>
  <si>
    <t>Macros Mantener Peso</t>
  </si>
  <si>
    <t>Macros Refeed</t>
  </si>
  <si>
    <t>Ver según sexo</t>
  </si>
  <si>
    <t>Hombres</t>
  </si>
  <si>
    <t>% Graso Ojetivo</t>
  </si>
  <si>
    <t>Peso Actual</t>
  </si>
  <si>
    <t>Peso Objetivo (aproximado)</t>
  </si>
  <si>
    <t>Total Kg a perder (aproximado)</t>
  </si>
  <si>
    <t>Pérdida semanal estimada</t>
  </si>
  <si>
    <t>Pérdida respecto al peso actual</t>
  </si>
  <si>
    <t>Total  pérdida</t>
  </si>
  <si>
    <t>Obesidad</t>
  </si>
  <si>
    <t>Pérdida de peso semanal leve (0,5%)</t>
  </si>
  <si>
    <t>Pérdida de peso semanal moderado (1%)</t>
  </si>
  <si>
    <t>Peso Objetivo (-5%)</t>
  </si>
  <si>
    <t>Pérdida de peso semanal alto (1,5%)</t>
  </si>
  <si>
    <t>Peso Objetivo (-10%)</t>
  </si>
  <si>
    <t>Pérdida de peso semanal muy alto (2%)</t>
  </si>
  <si>
    <t>Pérdida de peso semanal extremo (2,5%)</t>
  </si>
  <si>
    <t>Tiempo estimado (en semanas)</t>
  </si>
  <si>
    <t>Nº semanas aproximada</t>
  </si>
  <si>
    <t>Pérdida de peso leve</t>
  </si>
  <si>
    <t>Pérdida de peso moderada</t>
  </si>
  <si>
    <t>Pérdida de peso semanal alto</t>
  </si>
  <si>
    <t>Pérdida de peso semana muy alto</t>
  </si>
  <si>
    <t>Pérdida de peso semanal extremo</t>
  </si>
  <si>
    <t>0.35</t>
  </si>
  <si>
    <t xml:space="preserve"> 0.42</t>
  </si>
  <si>
    <t>0.43</t>
  </si>
  <si>
    <t xml:space="preserve"> 0.52</t>
  </si>
  <si>
    <t>0.58</t>
  </si>
  <si>
    <t xml:space="preserve"> 0.62</t>
  </si>
  <si>
    <t xml:space="preserve">0.63 </t>
  </si>
  <si>
    <t xml:space="preserve">Índice de Masa Libre de Grasa (buen indicador de la forma física) </t>
  </si>
  <si>
    <t>Insufficiente peso</t>
  </si>
  <si>
    <t>Normopeso</t>
  </si>
  <si>
    <t>kcal</t>
  </si>
  <si>
    <t>Exceso de grasa (grado I)</t>
  </si>
  <si>
    <t>Exceso de grasa (grado II)</t>
  </si>
  <si>
    <t>Exceso de grasa (grado III)</t>
  </si>
  <si>
    <t>Exceso de grasa (grado IV)</t>
  </si>
  <si>
    <t>Muy bajo nivel</t>
  </si>
  <si>
    <t>Bajo nivel</t>
  </si>
  <si>
    <t>Ligeramente elevado nivel</t>
  </si>
  <si>
    <t>Elevado nivel</t>
  </si>
  <si>
    <t>Muy elevado nivel</t>
  </si>
  <si>
    <t>% Graso Actual</t>
  </si>
  <si>
    <t>*En la siguiente hoja se puede ver los niveles ajustados por edad.</t>
  </si>
  <si>
    <t>Incluir FE</t>
  </si>
  <si>
    <t>➡️ Sólo se rellena en caso de hacer ejercicio</t>
  </si>
  <si>
    <t>Carnes</t>
  </si>
  <si>
    <t>Huevos</t>
  </si>
  <si>
    <t>Lácteos</t>
  </si>
  <si>
    <t>Legumbres</t>
  </si>
  <si>
    <t>LISTA ALIMENTOS</t>
  </si>
  <si>
    <t>PROTEÍNAS</t>
  </si>
  <si>
    <t>CARBOHIDRATOS</t>
  </si>
  <si>
    <t>FIBRA</t>
  </si>
  <si>
    <t>GRASAS</t>
  </si>
  <si>
    <t>Pseudocereales</t>
  </si>
  <si>
    <t>Frutos secos</t>
  </si>
  <si>
    <t>Semillas</t>
  </si>
  <si>
    <t>✅</t>
  </si>
  <si>
    <t xml:space="preserve"> ✅</t>
  </si>
  <si>
    <t xml:space="preserve"> ✅ </t>
  </si>
  <si>
    <t>Verduras y hortalizas</t>
  </si>
  <si>
    <t>Frutas</t>
  </si>
  <si>
    <t>Tubérculos</t>
  </si>
  <si>
    <t>Cereales integrales y derivados</t>
  </si>
  <si>
    <t>Pescados y mariscos</t>
  </si>
  <si>
    <t>Cacao y Chocolate</t>
  </si>
  <si>
    <t>Miel</t>
  </si>
  <si>
    <t>bajo</t>
  </si>
  <si>
    <t>muy bajo</t>
  </si>
  <si>
    <t xml:space="preserve">bajo </t>
  </si>
  <si>
    <t>AOVE, aguacate, mantequilla</t>
  </si>
  <si>
    <t xml:space="preserve"> ✅ bajo</t>
  </si>
  <si>
    <t>✅ bajo</t>
  </si>
  <si>
    <t>Total grasa (%)</t>
  </si>
  <si>
    <t>Notas</t>
  </si>
  <si>
    <t>Altura</t>
  </si>
  <si>
    <t>Alturas promedio en adultos, pueden variar según la población.</t>
  </si>
  <si>
    <t>70-105 centímetros</t>
  </si>
  <si>
    <t>Cadera</t>
  </si>
  <si>
    <t>85-115 centímetros</t>
  </si>
  <si>
    <t>En hombres la diferencia cintura/cadera es menor. En mujeres la cadera suele ser más ancha.</t>
  </si>
  <si>
    <t>Cuello</t>
  </si>
  <si>
    <t>34-45 centímetros</t>
  </si>
  <si>
    <r>
      <t xml:space="preserve">Una cintura </t>
    </r>
    <r>
      <rPr>
        <b/>
        <sz val="18"/>
        <color theme="0"/>
        <rFont val="Proxima Nova Regular"/>
      </rPr>
      <t>mayor a 102 cm (hombres) o 88 cm (mujeres)</t>
    </r>
    <r>
      <rPr>
        <sz val="18"/>
        <color theme="0"/>
        <rFont val="Proxima Nova Regular"/>
      </rPr>
      <t xml:space="preserve"> indica </t>
    </r>
    <r>
      <rPr>
        <b/>
        <sz val="18"/>
        <color theme="0"/>
        <rFont val="Proxima Nova Regular"/>
      </rPr>
      <t>riesgo cardiovascular</t>
    </r>
    <r>
      <rPr>
        <sz val="18"/>
        <color theme="0"/>
        <rFont val="Proxima Nova Regular"/>
      </rPr>
      <t xml:space="preserve"> .</t>
    </r>
  </si>
  <si>
    <r>
      <t xml:space="preserve">Un </t>
    </r>
    <r>
      <rPr>
        <b/>
        <sz val="18"/>
        <color theme="0"/>
        <rFont val="Proxima Nova Regular"/>
      </rPr>
      <t>cuello más grande</t>
    </r>
    <r>
      <rPr>
        <sz val="18"/>
        <color theme="0"/>
        <rFont val="Proxima Nova Regular"/>
      </rPr>
      <t xml:space="preserve"> en los hombres suele estar asociado con mayor masa muscular. En mujeres, más de 36 cm puede ser inusual.</t>
    </r>
  </si>
  <si>
    <t>1,65-2,00 metros</t>
  </si>
  <si>
    <t>Medida referencia*</t>
  </si>
  <si>
    <t>Cintura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</si>
</sst>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27">
    <font>
      <sz val="12"/>
      <color theme="1"/>
      <name val="Arial"/>
    </font>
    <font>
      <b/>
      <sz val="16"/>
      <color theme="1"/>
      <name val="Proxima Nova Regular"/>
    </font>
    <font>
      <sz val="16"/>
      <color theme="1"/>
      <name val="Proxima Nova Regular"/>
    </font>
    <font>
      <b/>
      <sz val="16"/>
      <color rgb="FF000000"/>
      <name val="Proxima Nova Regular"/>
    </font>
    <font>
      <b/>
      <sz val="18"/>
      <color theme="1"/>
      <name val="Proxima Nova Regular"/>
    </font>
    <font>
      <sz val="18"/>
      <color theme="1"/>
      <name val="Proxima Nova Regular"/>
    </font>
    <font>
      <b/>
      <sz val="18"/>
      <color rgb="FF000000"/>
      <name val="Proxima Nova Regular"/>
    </font>
    <font>
      <b/>
      <sz val="16"/>
      <color theme="0"/>
      <name val="Proxima Nova Regular"/>
    </font>
    <font>
      <b/>
      <sz val="12"/>
      <color theme="0"/>
      <name val="Arial"/>
      <family val="2"/>
    </font>
    <font>
      <b/>
      <sz val="12"/>
      <color theme="0"/>
      <name val="Proxima Nova Regular"/>
    </font>
    <font>
      <sz val="16"/>
      <color theme="0"/>
      <name val="Proxima Nova Regular"/>
    </font>
    <font>
      <b/>
      <sz val="18"/>
      <color theme="0"/>
      <name val="Proxima Nova Regular"/>
    </font>
    <font>
      <sz val="18"/>
      <color theme="0"/>
      <name val="Proxima Nova Regular"/>
    </font>
    <font>
      <b/>
      <sz val="20"/>
      <color theme="0"/>
      <name val="Proxima Nova Regular"/>
    </font>
    <font>
      <sz val="20"/>
      <color theme="1"/>
      <name val="Proxima Nova Regular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34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b/>
      <sz val="24"/>
      <color rgb="FFFF0000"/>
      <name val="Arial"/>
      <family val="2"/>
    </font>
    <font>
      <i/>
      <sz val="24"/>
      <color rgb="FF000000"/>
      <name val="Arial"/>
      <family val="2"/>
    </font>
    <font>
      <b/>
      <i/>
      <sz val="24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1"/>
      <name val="Proxima Nova Regular"/>
    </font>
    <font>
      <sz val="16"/>
      <color rgb="FF000000"/>
      <name val="Proxima Nova Regular"/>
    </font>
  </fonts>
  <fills count="6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FCF8E3"/>
        <bgColor rgb="FFFCF8E3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D0CECE"/>
        <bgColor rgb="FFD0CECE"/>
      </patternFill>
    </fill>
    <fill>
      <patternFill patternType="solid">
        <fgColor theme="9"/>
        <bgColor theme="9"/>
      </patternFill>
    </fill>
    <fill>
      <patternFill patternType="solid">
        <fgColor rgb="FFFBE4D5"/>
        <bgColor rgb="FFFBE4D5"/>
      </patternFill>
    </fill>
    <fill>
      <patternFill patternType="solid">
        <fgColor rgb="FF9CC2E5"/>
        <bgColor rgb="FF9CC2E5"/>
      </patternFill>
    </fill>
    <fill>
      <patternFill patternType="solid">
        <fgColor theme="4"/>
        <bgColor theme="4"/>
      </patternFill>
    </fill>
    <fill>
      <patternFill patternType="solid">
        <fgColor rgb="FFECECEC"/>
        <bgColor rgb="FFECECEC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C6E0B4"/>
        <bgColor rgb="FFC6E0B4"/>
      </patternFill>
    </fill>
    <fill>
      <patternFill patternType="solid">
        <fgColor rgb="FFCF5B5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F5B57"/>
        <bgColor rgb="FFE7E6E6"/>
      </patternFill>
    </fill>
    <fill>
      <patternFill patternType="solid">
        <fgColor rgb="FFCF5B57"/>
        <bgColor rgb="FFD0CECE"/>
      </patternFill>
    </fill>
    <fill>
      <patternFill patternType="solid">
        <fgColor rgb="FFF76B68"/>
        <bgColor rgb="FFC5E0B3"/>
      </patternFill>
    </fill>
    <fill>
      <patternFill patternType="solid">
        <fgColor rgb="FFF76B68"/>
        <bgColor indexed="64"/>
      </patternFill>
    </fill>
    <fill>
      <patternFill patternType="solid">
        <fgColor theme="9"/>
        <bgColor rgb="FFD0CECE"/>
      </patternFill>
    </fill>
    <fill>
      <patternFill patternType="solid">
        <fgColor theme="9"/>
        <bgColor indexed="64"/>
      </patternFill>
    </fill>
    <fill>
      <patternFill patternType="solid">
        <fgColor rgb="FFF76B68"/>
        <bgColor rgb="FFD0CECE"/>
      </patternFill>
    </fill>
    <fill>
      <patternFill patternType="solid">
        <fgColor rgb="FFF76B68"/>
        <bgColor rgb="FFE7E6E6"/>
      </patternFill>
    </fill>
    <fill>
      <patternFill patternType="solid">
        <fgColor rgb="FFFF0000"/>
        <bgColor rgb="FFF4B083"/>
      </patternFill>
    </fill>
    <fill>
      <patternFill patternType="solid">
        <fgColor rgb="FFEE7D31"/>
        <bgColor indexed="64"/>
      </patternFill>
    </fill>
    <fill>
      <patternFill patternType="solid">
        <fgColor rgb="FFEE7D31"/>
        <bgColor rgb="FFF7CAAC"/>
      </patternFill>
    </fill>
    <fill>
      <patternFill patternType="solid">
        <fgColor rgb="FFF5B084"/>
        <bgColor indexed="64"/>
      </patternFill>
    </fill>
    <fill>
      <patternFill patternType="solid">
        <fgColor rgb="FFF5B084"/>
        <bgColor rgb="FFFBE4D5"/>
      </patternFill>
    </fill>
    <fill>
      <patternFill patternType="solid">
        <fgColor rgb="FFF8CAAD"/>
        <bgColor indexed="64"/>
      </patternFill>
    </fill>
    <fill>
      <patternFill patternType="solid">
        <fgColor rgb="FFF8CAAD"/>
        <bgColor rgb="FFFEF2CB"/>
      </patternFill>
    </fill>
    <fill>
      <patternFill patternType="solid">
        <fgColor rgb="FFDAE3F3"/>
        <bgColor indexed="64"/>
      </patternFill>
    </fill>
    <fill>
      <patternFill patternType="solid">
        <fgColor rgb="FFDAE3F3"/>
        <bgColor rgb="FFE2EFD9"/>
      </patternFill>
    </fill>
    <fill>
      <patternFill patternType="solid">
        <fgColor rgb="FFEF7D31"/>
        <bgColor rgb="FFF7CAAC"/>
      </patternFill>
    </fill>
    <fill>
      <patternFill patternType="solid">
        <fgColor rgb="FFF6B084"/>
        <bgColor rgb="FFFCF8E3"/>
      </patternFill>
    </fill>
    <fill>
      <patternFill patternType="solid">
        <fgColor rgb="FFFF1000"/>
        <bgColor rgb="FFF4B083"/>
      </patternFill>
    </fill>
    <fill>
      <patternFill patternType="solid">
        <fgColor rgb="FFEF7D31"/>
        <bgColor rgb="FFFEF2CB"/>
      </patternFill>
    </fill>
    <fill>
      <patternFill patternType="solid">
        <fgColor rgb="FFDBE4F3"/>
        <bgColor rgb="FFDFF0D8"/>
      </patternFill>
    </fill>
    <fill>
      <patternFill patternType="solid">
        <fgColor rgb="FFDBE4F3"/>
        <bgColor rgb="FFA8D08D"/>
      </patternFill>
    </fill>
    <fill>
      <patternFill patternType="solid">
        <fgColor rgb="FFCF5B57"/>
        <bgColor theme="7"/>
      </patternFill>
    </fill>
    <fill>
      <patternFill patternType="solid">
        <fgColor theme="6" tint="0.79998168889431442"/>
        <bgColor rgb="FFE7E6E6"/>
      </patternFill>
    </fill>
    <fill>
      <patternFill patternType="solid">
        <fgColor rgb="FFFCF8E3"/>
        <bgColor indexed="64"/>
      </patternFill>
    </fill>
    <fill>
      <patternFill patternType="solid">
        <fgColor rgb="FFDBE4F3"/>
        <bgColor indexed="64"/>
      </patternFill>
    </fill>
    <fill>
      <patternFill patternType="solid">
        <fgColor rgb="FFF7B085"/>
        <bgColor indexed="64"/>
      </patternFill>
    </fill>
    <fill>
      <patternFill patternType="solid">
        <fgColor rgb="FFF07D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FFD965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E7E6E6"/>
      </patternFill>
    </fill>
    <fill>
      <patternFill patternType="solid">
        <fgColor rgb="FFD9D9D9"/>
        <bgColor rgb="FFFFD965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4" borderId="0" xfId="0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1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/>
    </xf>
    <xf numFmtId="1" fontId="1" fillId="20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10" borderId="1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3" borderId="1" xfId="0" applyFont="1" applyFill="1" applyBorder="1" applyAlignment="1">
      <alignment horizontal="center"/>
    </xf>
    <xf numFmtId="1" fontId="6" fillId="23" borderId="1" xfId="0" applyNumberFormat="1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1" fillId="28" borderId="0" xfId="0" applyFont="1" applyFill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4" borderId="0" xfId="0" applyFont="1" applyFill="1" applyAlignment="1">
      <alignment horizontal="center"/>
    </xf>
    <xf numFmtId="0" fontId="8" fillId="24" borderId="0" xfId="0" applyFont="1" applyFill="1" applyAlignment="1">
      <alignment horizontal="center"/>
    </xf>
    <xf numFmtId="0" fontId="9" fillId="24" borderId="0" xfId="0" applyFont="1" applyFill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0" fillId="24" borderId="0" xfId="0" applyFont="1" applyFill="1"/>
    <xf numFmtId="0" fontId="10" fillId="32" borderId="0" xfId="0" applyFont="1" applyFill="1"/>
    <xf numFmtId="0" fontId="7" fillId="30" borderId="1" xfId="0" applyFont="1" applyFill="1" applyBorder="1" applyAlignment="1">
      <alignment horizontal="center"/>
    </xf>
    <xf numFmtId="0" fontId="7" fillId="32" borderId="0" xfId="0" applyFont="1" applyFill="1" applyAlignment="1">
      <alignment horizontal="center"/>
    </xf>
    <xf numFmtId="1" fontId="7" fillId="32" borderId="0" xfId="0" applyNumberFormat="1" applyFont="1" applyFill="1" applyAlignment="1">
      <alignment horizontal="center"/>
    </xf>
    <xf numFmtId="0" fontId="11" fillId="32" borderId="0" xfId="0" applyFont="1" applyFill="1" applyAlignment="1">
      <alignment horizontal="center"/>
    </xf>
    <xf numFmtId="1" fontId="11" fillId="32" borderId="0" xfId="0" applyNumberFormat="1" applyFont="1" applyFill="1" applyAlignment="1">
      <alignment horizontal="center"/>
    </xf>
    <xf numFmtId="2" fontId="11" fillId="32" borderId="0" xfId="0" applyNumberFormat="1" applyFont="1" applyFill="1" applyAlignment="1">
      <alignment horizontal="center"/>
    </xf>
    <xf numFmtId="164" fontId="11" fillId="32" borderId="0" xfId="0" applyNumberFormat="1" applyFont="1" applyFill="1" applyAlignment="1">
      <alignment horizontal="center"/>
    </xf>
    <xf numFmtId="0" fontId="7" fillId="35" borderId="1" xfId="0" applyFont="1" applyFill="1" applyBorder="1" applyAlignment="1">
      <alignment horizontal="center"/>
    </xf>
    <xf numFmtId="0" fontId="10" fillId="30" borderId="1" xfId="0" applyFont="1" applyFill="1" applyBorder="1"/>
    <xf numFmtId="1" fontId="7" fillId="30" borderId="1" xfId="0" applyNumberFormat="1" applyFont="1" applyFill="1" applyBorder="1" applyAlignment="1">
      <alignment horizontal="center"/>
    </xf>
    <xf numFmtId="0" fontId="7" fillId="30" borderId="1" xfId="0" applyFont="1" applyFill="1" applyBorder="1"/>
    <xf numFmtId="0" fontId="7" fillId="36" borderId="1" xfId="0" applyFont="1" applyFill="1" applyBorder="1" applyAlignment="1">
      <alignment horizontal="center"/>
    </xf>
    <xf numFmtId="0" fontId="11" fillId="29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11" fillId="31" borderId="1" xfId="0" applyNumberFormat="1" applyFont="1" applyFill="1" applyBorder="1" applyAlignment="1">
      <alignment horizontal="center"/>
    </xf>
    <xf numFmtId="2" fontId="11" fillId="3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11" fillId="31" borderId="1" xfId="0" applyNumberFormat="1" applyFont="1" applyFill="1" applyBorder="1" applyAlignment="1">
      <alignment horizontal="center"/>
    </xf>
    <xf numFmtId="0" fontId="12" fillId="32" borderId="0" xfId="0" applyFont="1" applyFill="1"/>
    <xf numFmtId="164" fontId="4" fillId="34" borderId="0" xfId="0" applyNumberFormat="1" applyFont="1" applyFill="1" applyAlignment="1">
      <alignment horizontal="center"/>
    </xf>
    <xf numFmtId="0" fontId="12" fillId="24" borderId="0" xfId="0" applyFont="1" applyFill="1"/>
    <xf numFmtId="0" fontId="5" fillId="32" borderId="0" xfId="0" applyFont="1" applyFill="1"/>
    <xf numFmtId="0" fontId="4" fillId="0" borderId="0" xfId="0" applyFont="1"/>
    <xf numFmtId="0" fontId="1" fillId="37" borderId="1" xfId="0" applyFont="1" applyFill="1" applyBorder="1" applyAlignment="1">
      <alignment horizontal="center"/>
    </xf>
    <xf numFmtId="0" fontId="1" fillId="38" borderId="0" xfId="0" applyFont="1" applyFill="1" applyAlignment="1">
      <alignment horizontal="center"/>
    </xf>
    <xf numFmtId="0" fontId="1" fillId="39" borderId="1" xfId="0" applyFont="1" applyFill="1" applyBorder="1" applyAlignment="1">
      <alignment horizontal="center"/>
    </xf>
    <xf numFmtId="0" fontId="1" fillId="40" borderId="0" xfId="0" applyFont="1" applyFill="1" applyAlignment="1">
      <alignment horizontal="center"/>
    </xf>
    <xf numFmtId="0" fontId="1" fillId="41" borderId="1" xfId="0" applyFont="1" applyFill="1" applyBorder="1" applyAlignment="1">
      <alignment horizontal="center"/>
    </xf>
    <xf numFmtId="0" fontId="1" fillId="42" borderId="0" xfId="0" applyFont="1" applyFill="1" applyAlignment="1">
      <alignment horizontal="center"/>
    </xf>
    <xf numFmtId="0" fontId="1" fillId="43" borderId="1" xfId="0" applyFont="1" applyFill="1" applyBorder="1" applyAlignment="1">
      <alignment horizontal="center"/>
    </xf>
    <xf numFmtId="0" fontId="1" fillId="44" borderId="0" xfId="0" applyFont="1" applyFill="1" applyAlignment="1">
      <alignment horizontal="center"/>
    </xf>
    <xf numFmtId="0" fontId="1" fillId="45" borderId="1" xfId="0" applyFont="1" applyFill="1" applyBorder="1" applyAlignment="1">
      <alignment horizontal="center"/>
    </xf>
    <xf numFmtId="0" fontId="3" fillId="46" borderId="2" xfId="0" applyFont="1" applyFill="1" applyBorder="1" applyAlignment="1">
      <alignment horizontal="center" vertical="center" wrapText="1"/>
    </xf>
    <xf numFmtId="0" fontId="3" fillId="47" borderId="2" xfId="0" applyFont="1" applyFill="1" applyBorder="1" applyAlignment="1">
      <alignment horizontal="center" vertical="center" wrapText="1"/>
    </xf>
    <xf numFmtId="0" fontId="3" fillId="48" borderId="2" xfId="0" applyFont="1" applyFill="1" applyBorder="1" applyAlignment="1">
      <alignment horizontal="center" vertical="center" wrapText="1"/>
    </xf>
    <xf numFmtId="0" fontId="1" fillId="48" borderId="1" xfId="0" applyFont="1" applyFill="1" applyBorder="1" applyAlignment="1">
      <alignment horizontal="center"/>
    </xf>
    <xf numFmtId="0" fontId="3" fillId="49" borderId="2" xfId="0" applyFont="1" applyFill="1" applyBorder="1" applyAlignment="1">
      <alignment horizontal="center" vertical="center" wrapText="1"/>
    </xf>
    <xf numFmtId="0" fontId="3" fillId="50" borderId="2" xfId="0" applyFont="1" applyFill="1" applyBorder="1" applyAlignment="1">
      <alignment horizontal="center" vertical="center" wrapText="1"/>
    </xf>
    <xf numFmtId="0" fontId="1" fillId="51" borderId="1" xfId="0" applyFont="1" applyFill="1" applyBorder="1" applyAlignment="1">
      <alignment horizontal="center"/>
    </xf>
    <xf numFmtId="0" fontId="11" fillId="52" borderId="1" xfId="0" applyFont="1" applyFill="1" applyBorder="1" applyAlignment="1">
      <alignment horizontal="center"/>
    </xf>
    <xf numFmtId="0" fontId="11" fillId="24" borderId="0" xfId="0" applyFont="1" applyFill="1" applyAlignment="1">
      <alignment horizontal="center"/>
    </xf>
    <xf numFmtId="0" fontId="12" fillId="52" borderId="1" xfId="0" applyFont="1" applyFill="1" applyBorder="1"/>
    <xf numFmtId="0" fontId="10" fillId="2" borderId="1" xfId="0" applyFont="1" applyFill="1" applyBorder="1"/>
    <xf numFmtId="0" fontId="7" fillId="32" borderId="0" xfId="0" applyFont="1" applyFill="1"/>
    <xf numFmtId="0" fontId="2" fillId="53" borderId="1" xfId="0" applyFont="1" applyFill="1" applyBorder="1"/>
    <xf numFmtId="0" fontId="13" fillId="33" borderId="1" xfId="0" applyFont="1" applyFill="1" applyBorder="1" applyAlignment="1">
      <alignment horizontal="center"/>
    </xf>
    <xf numFmtId="164" fontId="13" fillId="13" borderId="1" xfId="0" applyNumberFormat="1" applyFont="1" applyFill="1" applyBorder="1" applyAlignment="1">
      <alignment horizontal="center"/>
    </xf>
    <xf numFmtId="0" fontId="14" fillId="0" borderId="0" xfId="0" applyFont="1"/>
    <xf numFmtId="0" fontId="3" fillId="25" borderId="3" xfId="0" applyFont="1" applyFill="1" applyBorder="1" applyAlignment="1">
      <alignment horizontal="center" vertical="center" wrapText="1"/>
    </xf>
    <xf numFmtId="0" fontId="3" fillId="54" borderId="3" xfId="0" applyFont="1" applyFill="1" applyBorder="1" applyAlignment="1">
      <alignment horizontal="center" vertical="center" wrapText="1"/>
    </xf>
    <xf numFmtId="0" fontId="3" fillId="55" borderId="3" xfId="0" applyFont="1" applyFill="1" applyBorder="1" applyAlignment="1">
      <alignment horizontal="center" vertical="center" wrapText="1"/>
    </xf>
    <xf numFmtId="0" fontId="3" fillId="56" borderId="3" xfId="0" applyFont="1" applyFill="1" applyBorder="1" applyAlignment="1">
      <alignment horizontal="center" vertical="center" wrapText="1"/>
    </xf>
    <xf numFmtId="0" fontId="3" fillId="57" borderId="3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3" fillId="58" borderId="3" xfId="0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/>
    </xf>
    <xf numFmtId="0" fontId="4" fillId="59" borderId="1" xfId="0" applyFont="1" applyFill="1" applyBorder="1" applyAlignment="1">
      <alignment horizontal="center"/>
    </xf>
    <xf numFmtId="0" fontId="4" fillId="60" borderId="0" xfId="0" applyFont="1" applyFill="1" applyAlignment="1">
      <alignment horizontal="center"/>
    </xf>
    <xf numFmtId="0" fontId="4" fillId="61" borderId="1" xfId="0" applyFont="1" applyFill="1" applyBorder="1" applyAlignment="1">
      <alignment horizontal="center"/>
    </xf>
    <xf numFmtId="1" fontId="4" fillId="62" borderId="1" xfId="0" applyNumberFormat="1" applyFont="1" applyFill="1" applyBorder="1" applyAlignment="1">
      <alignment horizontal="center"/>
    </xf>
    <xf numFmtId="0" fontId="4" fillId="63" borderId="0" xfId="0" applyFont="1" applyFill="1" applyAlignment="1">
      <alignment horizontal="center"/>
    </xf>
    <xf numFmtId="0" fontId="0" fillId="56" borderId="0" xfId="0" applyFill="1"/>
    <xf numFmtId="1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0" fillId="0" borderId="0" xfId="0" applyFont="1"/>
    <xf numFmtId="0" fontId="2" fillId="64" borderId="0" xfId="0" applyFont="1" applyFill="1" applyAlignment="1">
      <alignment horizontal="center"/>
    </xf>
    <xf numFmtId="0" fontId="1" fillId="64" borderId="0" xfId="0" applyFont="1" applyFill="1" applyAlignment="1">
      <alignment horizontal="center"/>
    </xf>
    <xf numFmtId="0" fontId="26" fillId="64" borderId="0" xfId="0" applyFont="1" applyFill="1" applyAlignment="1">
      <alignment horizontal="center"/>
    </xf>
    <xf numFmtId="164" fontId="11" fillId="34" borderId="0" xfId="0" applyNumberFormat="1" applyFont="1" applyFill="1" applyAlignment="1">
      <alignment horizontal="center"/>
    </xf>
    <xf numFmtId="2" fontId="13" fillId="13" borderId="1" xfId="0" applyNumberFormat="1" applyFont="1" applyFill="1" applyBorder="1" applyAlignment="1">
      <alignment horizontal="center"/>
    </xf>
    <xf numFmtId="0" fontId="11" fillId="24" borderId="0" xfId="0" applyFont="1" applyFill="1"/>
    <xf numFmtId="0" fontId="11" fillId="32" borderId="0" xfId="0" applyFont="1" applyFill="1"/>
    <xf numFmtId="0" fontId="5" fillId="2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5B57"/>
      <color rgb="FFF76B68"/>
      <color rgb="FFEE7D31"/>
      <color rgb="FFEF7D31"/>
      <color rgb="FFD9D9D9"/>
      <color rgb="FFFF1000"/>
      <color rgb="FFF6B084"/>
      <color rgb="FFF9CAAD"/>
      <color rgb="FFDAE3F3"/>
      <color rgb="FFF8CA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yrealfood.app/plus/?s=plans&amp;period=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6</xdr:row>
      <xdr:rowOff>63500</xdr:rowOff>
    </xdr:from>
    <xdr:to>
      <xdr:col>15</xdr:col>
      <xdr:colOff>50800</xdr:colOff>
      <xdr:row>18</xdr:row>
      <xdr:rowOff>63500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A23AAFE3-55B6-3D4D-AC72-634E91251B56}"/>
            </a:ext>
          </a:extLst>
        </xdr:cNvPr>
        <xdr:cNvSpPr/>
      </xdr:nvSpPr>
      <xdr:spPr>
        <a:xfrm>
          <a:off x="749300" y="1282700"/>
          <a:ext cx="13589000" cy="2438400"/>
        </a:xfrm>
        <a:prstGeom prst="roundRect">
          <a:avLst/>
        </a:prstGeom>
        <a:solidFill>
          <a:srgbClr val="CF5B5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3600">
              <a:latin typeface="Proxima Nova Rg" panose="02000506030000020004" pitchFamily="2" charset="0"/>
            </a:rPr>
            <a:t>🚹 </a:t>
          </a:r>
          <a:r>
            <a:rPr lang="es-ES_tradnl" sz="3600" b="1">
              <a:latin typeface="Proxima Nova Rg" panose="02000506030000020004" pitchFamily="2" charset="0"/>
            </a:rPr>
            <a:t>Cálculos composición corporal:</a:t>
          </a:r>
        </a:p>
        <a:p>
          <a:pPr algn="l"/>
          <a:r>
            <a:rPr lang="es-ES_tradnl" sz="3600" b="1">
              <a:latin typeface="Proxima Nova Rg" panose="02000506030000020004" pitchFamily="2" charset="0"/>
            </a:rPr>
            <a:t>Pierde grasa con Comida Real</a:t>
          </a:r>
        </a:p>
      </xdr:txBody>
    </xdr:sp>
    <xdr:clientData/>
  </xdr:twoCellAnchor>
  <xdr:twoCellAnchor>
    <xdr:from>
      <xdr:col>1</xdr:col>
      <xdr:colOff>38100</xdr:colOff>
      <xdr:row>19</xdr:row>
      <xdr:rowOff>38100</xdr:rowOff>
    </xdr:from>
    <xdr:to>
      <xdr:col>15</xdr:col>
      <xdr:colOff>88900</xdr:colOff>
      <xdr:row>22</xdr:row>
      <xdr:rowOff>63500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1D20552-FF33-E746-8D31-7D764F5C6FEE}"/>
            </a:ext>
          </a:extLst>
        </xdr:cNvPr>
        <xdr:cNvSpPr txBox="1"/>
      </xdr:nvSpPr>
      <xdr:spPr>
        <a:xfrm>
          <a:off x="990600" y="3898900"/>
          <a:ext cx="133858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Este recurso</a:t>
          </a:r>
          <a:r>
            <a:rPr lang="es-ES" sz="1200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 </a:t>
          </a:r>
          <a:r>
            <a:rPr lang="es-ES" sz="1200" b="1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complementa el contenido aportado en el libro. </a:t>
          </a:r>
          <a:r>
            <a:rPr lang="es-ES" sz="1200" b="0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Por tanto, para un correcto uso e interpretación se requerirá primero entender lo que se expresa en el libro «</a:t>
          </a:r>
          <a:r>
            <a:rPr lang="es-ES" sz="1200" b="1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Pierde Grasa con Comida Real</a:t>
          </a:r>
          <a:r>
            <a:rPr lang="es-ES" sz="1200" b="0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». </a:t>
          </a:r>
          <a:r>
            <a:rPr lang="es-ES" sz="1200" b="0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Tal información no constituye </a:t>
          </a:r>
          <a:r>
            <a:rPr lang="es-ES" sz="1200" b="1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consejo médico</a:t>
          </a:r>
          <a:r>
            <a:rPr lang="es-ES" sz="1200" b="0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 ni pretende sustituir la atención </a:t>
          </a:r>
          <a:r>
            <a:rPr lang="es-ES" sz="1200" b="1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médica</a:t>
          </a:r>
          <a:r>
            <a:rPr lang="es-ES" sz="1200" b="0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 proporcionada por un profesional.</a:t>
          </a:r>
          <a:endParaRPr lang="es-ES" sz="1200" b="0" baseline="0">
            <a:solidFill>
              <a:schemeClr val="dk1"/>
            </a:solidFill>
            <a:effectLst/>
            <a:latin typeface="Proxima Nova Rg" panose="02000506030000020004" pitchFamily="2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19049</xdr:rowOff>
    </xdr:from>
    <xdr:ext cx="4568825" cy="9140826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5674" y="209549"/>
          <a:ext cx="4568825" cy="9140826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📝HOJA ANÁLISIS COMPOSICIÓN CORPORAL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u="sng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Rellenar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: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Edad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 y 5 medidas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Peso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,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Altura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 (m),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cintura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 (cm),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cadera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 (cm) y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cuello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 (cm). Otras medidas que pueden registrarse son las exhibidas en la imagen de más abajo.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Las medidas se tomarán con cierta periodicidad durante la pérdida de peso (15 días o cada mes).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Las medidas deberán tomarse siempre en circunstancias similares.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Para una toma óptima de medidas, puede ser mejor pedir ayuda (especialmente cintura, cadera y cuello).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19050</xdr:colOff>
      <xdr:row>1</xdr:row>
      <xdr:rowOff>19049</xdr:rowOff>
    </xdr:from>
    <xdr:ext cx="6965950" cy="9140826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38800" y="209549"/>
          <a:ext cx="6965950" cy="9140826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📝HOJA GASTO ENERGÉTICO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Esta hoja se divide en dos partes: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El apartado que utiliza el "peso actual" para hallar el gasto energético total o, por el otro lado, el "peso corregido*". 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*El peso corregido deberá utilizarse en caso de que la persona presente un IMC &gt;25 o un % graso que indique exceso de grasa corporal para el grupo de edad indicado.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Una vez elegido uno u otro apartado, </a:t>
          </a:r>
          <a:r>
            <a:rPr lang="en-US" sz="2000" b="1" i="0" u="sng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deberás rellenar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: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- El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factor de actividad deseado 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(se deberá sumar el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factor de ejercicio 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en caso de realizar ejercicio).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- El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déficit calórico deseado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: "ligero", "moderado", "elevado" o "muy elevado"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- El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superávit calórico deseado 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(para refeeds, sobre todo): "ligero", "moderado", "elevado", "límite"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Una vez obtenido esto, </a:t>
          </a:r>
          <a:r>
            <a:rPr lang="en-US" sz="2000" b="1" i="0" u="sng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deberás rellenar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: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El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factor correspondiente a cada nutriente 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para determinar la ingesta orientativa de proteínas, carbohidratos y grasas que podrás trasladar a aplicaciones como myrealfood📲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13</xdr:col>
      <xdr:colOff>527050</xdr:colOff>
      <xdr:row>1</xdr:row>
      <xdr:rowOff>19049</xdr:rowOff>
    </xdr:from>
    <xdr:ext cx="4568825" cy="9140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703175" y="209549"/>
          <a:ext cx="4568825" cy="91408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📝HOJA PÉRDIDA DE GRASA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En esta hoja únicamente deberás </a:t>
          </a:r>
          <a:r>
            <a:rPr lang="en-US" sz="2000" b="1">
              <a:solidFill>
                <a:srgbClr val="FF0000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rellenar el porcentaje de grasa objetivo que buscas alcanzar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.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Una vez introducida la cifra, se propondrá una aproximación del peso objetivo, una pérdida semanal estimada según el déficit aplicado y del tiempo estimado para alcanzarlo según el déficit aplicado.</a:t>
          </a:r>
          <a:endParaRPr sz="2000">
            <a:latin typeface="Proxima Nova Rg" panose="02000506030000020004" pitchFamily="2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>
            <a:latin typeface="Proxima Nova Rg" panose="02000506030000020004" pitchFamily="2" charset="0"/>
            <a:ea typeface="Arial"/>
            <a:cs typeface="Arial"/>
            <a:sym typeface="Arial"/>
          </a:endParaRPr>
        </a:p>
      </xdr:txBody>
    </xdr:sp>
    <xdr:clientData fLocksWithSheet="0"/>
  </xdr:oneCellAnchor>
  <xdr:twoCellAnchor editAs="oneCell">
    <xdr:from>
      <xdr:col>1</xdr:col>
      <xdr:colOff>15118</xdr:colOff>
      <xdr:row>49</xdr:row>
      <xdr:rowOff>157238</xdr:rowOff>
    </xdr:from>
    <xdr:to>
      <xdr:col>14</xdr:col>
      <xdr:colOff>535213</xdr:colOff>
      <xdr:row>113</xdr:row>
      <xdr:rowOff>169332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19EBFC-8DF1-DF4A-813E-5C056F02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451" y="9491738"/>
          <a:ext cx="12627429" cy="12204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37</xdr:row>
      <xdr:rowOff>190499</xdr:rowOff>
    </xdr:from>
    <xdr:to>
      <xdr:col>7</xdr:col>
      <xdr:colOff>841375</xdr:colOff>
      <xdr:row>43</xdr:row>
      <xdr:rowOff>174624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9D761BD6-5E63-264D-BA8D-F6828222C2C3}"/>
            </a:ext>
          </a:extLst>
        </xdr:cNvPr>
        <xdr:cNvSpPr/>
      </xdr:nvSpPr>
      <xdr:spPr>
        <a:xfrm>
          <a:off x="6381750" y="10763249"/>
          <a:ext cx="3794125" cy="1698625"/>
        </a:xfrm>
        <a:prstGeom prst="roundRect">
          <a:avLst/>
        </a:prstGeom>
        <a:solidFill>
          <a:srgbClr val="F76B6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latin typeface="Proxima Nova Rg" panose="02000506030000020004" pitchFamily="2" charset="0"/>
            </a:rPr>
            <a:t>*AQUÍ PUEDES VER LOS NIVELES DE GRASA DESGLOSADOS SEGÚN EDAD (18-39 AÑOS; 40-59 AÑOS; &gt;59</a:t>
          </a:r>
          <a:r>
            <a:rPr lang="es-ES_tradnl" sz="1800" b="1" baseline="0">
              <a:latin typeface="Proxima Nova Rg" panose="02000506030000020004" pitchFamily="2" charset="0"/>
            </a:rPr>
            <a:t> AÑOS)</a:t>
          </a:r>
          <a:endParaRPr lang="es-ES_tradnl" sz="1800" b="1">
            <a:latin typeface="Proxima Nova Rg" panose="02000506030000020004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</xdr:colOff>
      <xdr:row>12</xdr:row>
      <xdr:rowOff>63500</xdr:rowOff>
    </xdr:from>
    <xdr:to>
      <xdr:col>2</xdr:col>
      <xdr:colOff>1820332</xdr:colOff>
      <xdr:row>17</xdr:row>
      <xdr:rowOff>169333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B17A06DF-0335-6343-97A6-3BB384CC1447}"/>
            </a:ext>
          </a:extLst>
        </xdr:cNvPr>
        <xdr:cNvSpPr/>
      </xdr:nvSpPr>
      <xdr:spPr>
        <a:xfrm>
          <a:off x="4190999" y="3619500"/>
          <a:ext cx="3598333" cy="1587500"/>
        </a:xfrm>
        <a:prstGeom prst="roundRect">
          <a:avLst/>
        </a:prstGeom>
        <a:solidFill>
          <a:srgbClr val="F76B6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latin typeface="Proxima Nova Rg" panose="02000506030000020004" pitchFamily="2" charset="0"/>
            </a:rPr>
            <a:t>*VER</a:t>
          </a:r>
          <a:r>
            <a:rPr lang="es-ES_tradnl" sz="1800" b="1" baseline="0">
              <a:latin typeface="Proxima Nova Rg" panose="02000506030000020004" pitchFamily="2" charset="0"/>
            </a:rPr>
            <a:t> NOTAS EN LA ESQUINA SUPERIOR DERECHA DE LAS CELDAS PARA APLICAR EL FACTOR IDÓNEO.</a:t>
          </a:r>
          <a:endParaRPr lang="es-ES_tradnl" sz="1800" b="1">
            <a:latin typeface="Proxima Nova Rg" panose="0200050603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A695-FC7E-E34B-B538-BF1989858AA2}">
  <dimension ref="A1"/>
  <sheetViews>
    <sheetView workbookViewId="0">
      <selection activeCell="C27" sqref="C27"/>
    </sheetView>
  </sheetViews>
  <sheetFormatPr baseColWidth="10" defaultRowHeight="16"/>
  <cols>
    <col min="1" max="16384" width="10.7109375" style="125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zoomScale="60" zoomScaleNormal="60" workbookViewId="0">
      <selection activeCell="R60" sqref="R60"/>
    </sheetView>
  </sheetViews>
  <sheetFormatPr baseColWidth="10" defaultColWidth="11.28515625" defaultRowHeight="15" customHeight="1"/>
  <cols>
    <col min="1" max="26" width="10.5703125" style="1" customWidth="1"/>
    <col min="27" max="16384" width="11.28515625" style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9"/>
  <sheetViews>
    <sheetView tabSelected="1" zoomScale="70" zoomScaleNormal="70" workbookViewId="0">
      <selection activeCell="A12" sqref="A12"/>
    </sheetView>
  </sheetViews>
  <sheetFormatPr baseColWidth="10" defaultColWidth="11.28515625" defaultRowHeight="25" customHeight="1"/>
  <cols>
    <col min="1" max="1" width="61.140625" style="39" customWidth="1"/>
    <col min="2" max="4" width="41" style="39" customWidth="1"/>
    <col min="5" max="7" width="34.7109375" style="39" customWidth="1"/>
    <col min="8" max="8" width="35.28515625" style="39" customWidth="1"/>
    <col min="9" max="9" width="40.7109375" style="39" customWidth="1"/>
    <col min="10" max="10" width="25" style="39" customWidth="1"/>
    <col min="11" max="11" width="30.42578125" style="39" customWidth="1"/>
    <col min="12" max="12" width="17.7109375" style="39" customWidth="1"/>
    <col min="13" max="13" width="25.140625" style="39" customWidth="1"/>
    <col min="14" max="14" width="23.42578125" style="39" customWidth="1"/>
    <col min="15" max="15" width="26.7109375" style="39" customWidth="1"/>
    <col min="16" max="16" width="25.140625" style="39" customWidth="1"/>
    <col min="17" max="17" width="18.7109375" style="39" customWidth="1"/>
    <col min="18" max="18" width="19.7109375" style="39" customWidth="1"/>
    <col min="19" max="19" width="18.7109375" style="39" customWidth="1"/>
    <col min="20" max="20" width="15" style="39" customWidth="1"/>
    <col min="21" max="26" width="10.5703125" style="39" customWidth="1"/>
    <col min="27" max="16384" width="11.28515625" style="39"/>
  </cols>
  <sheetData>
    <row r="1" spans="1:26" ht="25" customHeight="1">
      <c r="A1" s="73" t="s">
        <v>0</v>
      </c>
      <c r="C1" s="128" t="s">
        <v>2</v>
      </c>
      <c r="D1" s="128" t="s">
        <v>3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5" customHeight="1">
      <c r="A2" s="75"/>
      <c r="C2" s="128">
        <f>A4*2.204</f>
        <v>0</v>
      </c>
      <c r="D2" s="128">
        <f>(22*A6^2)+0.25*(A4-(22*A6^2))</f>
        <v>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5" customHeight="1">
      <c r="A3" s="73" t="s">
        <v>1</v>
      </c>
      <c r="B3" s="128" t="s">
        <v>5</v>
      </c>
      <c r="C3" s="128" t="s">
        <v>6</v>
      </c>
      <c r="D3" s="129"/>
    </row>
    <row r="4" spans="1:26" ht="25" customHeight="1">
      <c r="A4" s="75"/>
      <c r="B4" s="128">
        <f>A6*100</f>
        <v>0</v>
      </c>
      <c r="C4" s="128">
        <f>A6*39.3701</f>
        <v>0</v>
      </c>
      <c r="D4" s="130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25" customHeight="1">
      <c r="A5" s="73" t="s">
        <v>4</v>
      </c>
      <c r="B5" s="128" t="s">
        <v>9</v>
      </c>
    </row>
    <row r="6" spans="1:26" ht="25" customHeight="1">
      <c r="A6" s="75"/>
      <c r="B6" s="128">
        <f>A8*0.393701</f>
        <v>0</v>
      </c>
    </row>
    <row r="7" spans="1:26" ht="25" customHeight="1">
      <c r="A7" s="73" t="s">
        <v>8</v>
      </c>
      <c r="B7" s="128" t="s">
        <v>11</v>
      </c>
      <c r="C7" s="74"/>
    </row>
    <row r="8" spans="1:26" ht="25" customHeight="1">
      <c r="A8" s="75"/>
      <c r="B8" s="128">
        <f>A10*0.393701</f>
        <v>0</v>
      </c>
    </row>
    <row r="9" spans="1:26" ht="25" customHeight="1">
      <c r="A9" s="73" t="s">
        <v>10</v>
      </c>
      <c r="B9" s="128" t="s">
        <v>13</v>
      </c>
      <c r="D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25" customHeight="1">
      <c r="A10" s="75"/>
      <c r="B10" s="128">
        <f>A12*0.393701</f>
        <v>0</v>
      </c>
      <c r="C10" s="74"/>
    </row>
    <row r="11" spans="1:26" ht="25" customHeight="1">
      <c r="A11" s="73" t="s">
        <v>12</v>
      </c>
      <c r="B11" s="38"/>
    </row>
    <row r="12" spans="1:26" ht="25" customHeight="1">
      <c r="A12" s="75"/>
      <c r="B12" s="38"/>
    </row>
    <row r="13" spans="1:26" ht="25" customHeight="1">
      <c r="A13" s="128" t="s">
        <v>15</v>
      </c>
    </row>
    <row r="14" spans="1:26" ht="25" customHeight="1">
      <c r="A14" s="128" t="e">
        <f>-0.191*LOG10(A8-A12)+0.155*LOG10(B4)+1.032</f>
        <v>#NUM!</v>
      </c>
      <c r="I14" s="38"/>
    </row>
    <row r="15" spans="1:26" ht="25" customHeight="1">
      <c r="A15" s="73" t="s">
        <v>17</v>
      </c>
      <c r="B15" s="76" t="e">
        <f>A4/(A6^2)</f>
        <v>#DIV/0!</v>
      </c>
      <c r="C15" s="64" t="e">
        <f>VLOOKUP(B15,Tabla!A14:C19,3,TRUE)</f>
        <v>#DIV/0!</v>
      </c>
      <c r="I15" s="78"/>
    </row>
    <row r="16" spans="1:26" ht="25" customHeight="1">
      <c r="A16" s="73" t="s">
        <v>19</v>
      </c>
      <c r="B16" s="77" t="e">
        <f>A8/A10</f>
        <v>#DIV/0!</v>
      </c>
      <c r="C16" s="65" t="e">
        <f>VLOOKUP(B16,Tabla!A9:C12,3,TRUE)</f>
        <v>#DIV/0!</v>
      </c>
      <c r="I16" s="78"/>
    </row>
    <row r="17" spans="1:26" ht="25" customHeight="1">
      <c r="A17" s="73" t="s">
        <v>20</v>
      </c>
      <c r="B17" s="77" t="e">
        <f>A8/B4</f>
        <v>#DIV/0!</v>
      </c>
      <c r="C17" s="66" t="e">
        <f>VLOOKUP(B17,Tabla!A2:C7,3,TRUE)</f>
        <v>#DIV/0!</v>
      </c>
      <c r="I17" s="38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25" customHeight="1">
      <c r="A18" s="73" t="s">
        <v>21</v>
      </c>
      <c r="B18" s="79" t="e">
        <f>B21/(A6^2)</f>
        <v>#NUM!</v>
      </c>
      <c r="C18" s="67" t="e">
        <f>VLOOKUP(B18,Tabla!A21:C28,3,TRUE)</f>
        <v>#NUM!</v>
      </c>
    </row>
    <row r="19" spans="1:26" ht="25" customHeight="1">
      <c r="A19" s="73" t="s">
        <v>22</v>
      </c>
      <c r="B19" s="79" t="e">
        <f>(B21/(A6^2))+6.1*(1.8-A6)</f>
        <v>#NUM!</v>
      </c>
      <c r="C19" s="67" t="e">
        <f>VLOOKUP(B19,Tabla!A22:C29,3,TRUE)</f>
        <v>#NUM!</v>
      </c>
      <c r="D19" s="74"/>
    </row>
    <row r="20" spans="1:26" ht="25" customHeight="1">
      <c r="A20" s="82"/>
      <c r="B20" s="80"/>
      <c r="C20" s="80"/>
    </row>
    <row r="21" spans="1:26" s="109" customFormat="1" ht="25" customHeight="1">
      <c r="A21" s="73" t="s">
        <v>24</v>
      </c>
      <c r="B21" s="79" t="e">
        <f>A4-B22</f>
        <v>#NUM!</v>
      </c>
      <c r="C21" s="64"/>
      <c r="D21" s="39"/>
    </row>
    <row r="22" spans="1:26" ht="25" customHeight="1">
      <c r="A22" s="73" t="s">
        <v>25</v>
      </c>
      <c r="B22" s="79" t="e">
        <f>A4*B24/100</f>
        <v>#NUM!</v>
      </c>
      <c r="C22" s="67"/>
    </row>
    <row r="23" spans="1:26" ht="25" customHeight="1">
      <c r="A23" s="107" t="s">
        <v>26</v>
      </c>
      <c r="B23" s="108" t="e">
        <f>B21+B22</f>
        <v>#NUM!</v>
      </c>
      <c r="C23" s="81"/>
      <c r="D23" s="109"/>
    </row>
    <row r="24" spans="1:26" ht="25" customHeight="1">
      <c r="A24" s="107" t="s">
        <v>143</v>
      </c>
      <c r="B24" s="138" t="e">
        <f>86.01*LOG10(A8-A12)-70.041*LOG10(A6*100)+36.76</f>
        <v>#NUM!</v>
      </c>
      <c r="C24" s="137" t="e">
        <f>VLOOKUP('Análisis '!B24,Tabla!A31:C37,3,TRUE)</f>
        <v>#NUM!</v>
      </c>
      <c r="D24" s="84" t="s">
        <v>112</v>
      </c>
    </row>
    <row r="27" spans="1:26" ht="25" customHeight="1">
      <c r="A27" s="139" t="s">
        <v>156</v>
      </c>
      <c r="B27" s="139" t="s">
        <v>68</v>
      </c>
      <c r="C27" s="139" t="s">
        <v>144</v>
      </c>
      <c r="D27" s="141"/>
      <c r="E27" s="141"/>
      <c r="F27" s="141"/>
    </row>
    <row r="28" spans="1:26" ht="25" customHeight="1">
      <c r="A28" s="140" t="s">
        <v>145</v>
      </c>
      <c r="B28" s="140" t="s">
        <v>155</v>
      </c>
      <c r="C28" s="80" t="s">
        <v>146</v>
      </c>
      <c r="D28" s="83"/>
      <c r="E28" s="83"/>
      <c r="F28" s="83"/>
    </row>
    <row r="29" spans="1:26" ht="25" customHeight="1">
      <c r="A29" s="140" t="s">
        <v>157</v>
      </c>
      <c r="B29" s="140" t="s">
        <v>147</v>
      </c>
      <c r="C29" s="80" t="s">
        <v>153</v>
      </c>
      <c r="D29" s="83"/>
      <c r="E29" s="83"/>
      <c r="F29" s="83"/>
    </row>
    <row r="30" spans="1:26" ht="25" customHeight="1">
      <c r="A30" s="140" t="s">
        <v>148</v>
      </c>
      <c r="B30" s="140" t="s">
        <v>149</v>
      </c>
      <c r="C30" s="80" t="s">
        <v>150</v>
      </c>
      <c r="D30" s="83"/>
      <c r="E30" s="83"/>
      <c r="F30" s="83"/>
    </row>
    <row r="31" spans="1:26" ht="25" customHeight="1">
      <c r="A31" s="140" t="s">
        <v>151</v>
      </c>
      <c r="B31" s="140" t="s">
        <v>152</v>
      </c>
      <c r="C31" s="80" t="s">
        <v>154</v>
      </c>
      <c r="D31" s="83"/>
      <c r="E31" s="83"/>
      <c r="F31" s="83"/>
    </row>
    <row r="32" spans="1:26" ht="25" customHeight="1">
      <c r="M32" s="84"/>
      <c r="N32" s="84"/>
    </row>
    <row r="33" spans="1:26" ht="25" customHeight="1">
      <c r="M33" s="84"/>
      <c r="N33" s="84"/>
      <c r="O33" s="84"/>
      <c r="P33" s="84"/>
      <c r="Q33" s="84"/>
      <c r="R33" s="84"/>
      <c r="S33" s="84"/>
      <c r="T33" s="84"/>
    </row>
    <row r="39" spans="1:26" ht="2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U39" s="84"/>
      <c r="V39" s="84"/>
      <c r="W39" s="84"/>
      <c r="X39" s="84"/>
      <c r="Y39" s="84"/>
      <c r="Z39" s="84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E0A9-7923-8144-A276-EE4B1D3FB594}">
  <dimension ref="A1:D53"/>
  <sheetViews>
    <sheetView zoomScale="80" zoomScaleNormal="80" workbookViewId="0">
      <selection activeCell="H12" sqref="H12"/>
    </sheetView>
  </sheetViews>
  <sheetFormatPr baseColWidth="10" defaultRowHeight="23" customHeight="1"/>
  <cols>
    <col min="1" max="2" width="10.7109375" style="54"/>
    <col min="3" max="3" width="40.7109375" style="54" customWidth="1"/>
  </cols>
  <sheetData>
    <row r="1" spans="1:4" s="56" customFormat="1" ht="23" customHeight="1">
      <c r="A1" s="55"/>
      <c r="B1" s="55"/>
      <c r="C1" s="55" t="s">
        <v>7</v>
      </c>
      <c r="D1" s="55"/>
    </row>
    <row r="2" spans="1:4" ht="23" customHeight="1" thickBot="1">
      <c r="A2" s="7">
        <v>0</v>
      </c>
      <c r="B2" s="7">
        <v>0.34</v>
      </c>
      <c r="C2" s="110" t="s">
        <v>106</v>
      </c>
      <c r="D2" s="5"/>
    </row>
    <row r="3" spans="1:4" ht="23" customHeight="1" thickBot="1">
      <c r="A3" s="8" t="s">
        <v>91</v>
      </c>
      <c r="B3" s="8" t="s">
        <v>92</v>
      </c>
      <c r="C3" s="111" t="s">
        <v>107</v>
      </c>
      <c r="D3" s="4"/>
    </row>
    <row r="4" spans="1:4" ht="23" customHeight="1" thickBot="1">
      <c r="A4" s="99" t="s">
        <v>93</v>
      </c>
      <c r="B4" s="99" t="s">
        <v>94</v>
      </c>
      <c r="C4" s="112" t="s">
        <v>32</v>
      </c>
      <c r="D4" s="4"/>
    </row>
    <row r="5" spans="1:4" ht="23" customHeight="1" thickBot="1">
      <c r="A5" s="95">
        <v>0.53</v>
      </c>
      <c r="B5" s="95">
        <v>0.56999999999999995</v>
      </c>
      <c r="C5" s="113" t="s">
        <v>108</v>
      </c>
      <c r="D5" s="4"/>
    </row>
    <row r="6" spans="1:4" ht="23" customHeight="1" thickBot="1">
      <c r="A6" s="94" t="s">
        <v>95</v>
      </c>
      <c r="B6" s="94" t="s">
        <v>96</v>
      </c>
      <c r="C6" s="114" t="s">
        <v>109</v>
      </c>
      <c r="D6" s="4"/>
    </row>
    <row r="7" spans="1:4" ht="23" customHeight="1" thickBot="1">
      <c r="A7" s="96" t="s">
        <v>97</v>
      </c>
      <c r="B7" s="96">
        <v>2</v>
      </c>
      <c r="C7" s="115" t="s">
        <v>110</v>
      </c>
      <c r="D7" s="5"/>
    </row>
    <row r="8" spans="1:4" s="56" customFormat="1" ht="23" customHeight="1">
      <c r="A8" s="55"/>
      <c r="B8" s="55"/>
      <c r="C8" s="55" t="s">
        <v>16</v>
      </c>
      <c r="D8" s="55"/>
    </row>
    <row r="9" spans="1:4" ht="23" customHeight="1" thickBot="1">
      <c r="A9" s="9">
        <v>0</v>
      </c>
      <c r="B9" s="9">
        <v>0.84</v>
      </c>
      <c r="C9" s="116" t="s">
        <v>34</v>
      </c>
      <c r="D9" s="10"/>
    </row>
    <row r="10" spans="1:4" ht="23" customHeight="1" thickBot="1">
      <c r="A10" s="11">
        <v>0.85</v>
      </c>
      <c r="B10" s="11">
        <v>0.89</v>
      </c>
      <c r="C10" s="117" t="s">
        <v>32</v>
      </c>
      <c r="D10" s="10"/>
    </row>
    <row r="11" spans="1:4" ht="23" customHeight="1" thickBot="1">
      <c r="A11" s="98">
        <v>0.9</v>
      </c>
      <c r="B11" s="98">
        <v>0.95</v>
      </c>
      <c r="C11" s="118" t="s">
        <v>109</v>
      </c>
      <c r="D11" s="10"/>
    </row>
    <row r="12" spans="1:4" ht="23" customHeight="1">
      <c r="A12" s="97">
        <v>0.96</v>
      </c>
      <c r="B12" s="97">
        <v>2</v>
      </c>
      <c r="C12" s="51" t="s">
        <v>110</v>
      </c>
      <c r="D12" s="6"/>
    </row>
    <row r="13" spans="1:4" s="56" customFormat="1" ht="23" customHeight="1">
      <c r="A13" s="55"/>
      <c r="B13" s="55"/>
      <c r="C13" s="55" t="s">
        <v>23</v>
      </c>
      <c r="D13" s="55"/>
    </row>
    <row r="14" spans="1:4" ht="23" customHeight="1">
      <c r="A14" s="50">
        <v>0</v>
      </c>
      <c r="B14" s="50">
        <v>18.399999999999999</v>
      </c>
      <c r="C14" s="13" t="s">
        <v>99</v>
      </c>
      <c r="D14" s="4"/>
    </row>
    <row r="15" spans="1:4" ht="23" customHeight="1">
      <c r="A15" s="92">
        <v>18.5</v>
      </c>
      <c r="B15" s="92">
        <v>24.9</v>
      </c>
      <c r="C15" s="93" t="s">
        <v>100</v>
      </c>
      <c r="D15" s="4"/>
    </row>
    <row r="16" spans="1:4" ht="23" customHeight="1">
      <c r="A16" s="90">
        <v>25</v>
      </c>
      <c r="B16" s="90">
        <v>29.9</v>
      </c>
      <c r="C16" s="91" t="s">
        <v>14</v>
      </c>
      <c r="D16" s="4"/>
    </row>
    <row r="17" spans="1:4" ht="23" customHeight="1">
      <c r="A17" s="88">
        <v>30</v>
      </c>
      <c r="B17" s="88">
        <v>34.9</v>
      </c>
      <c r="C17" s="89" t="s">
        <v>27</v>
      </c>
      <c r="D17" s="5"/>
    </row>
    <row r="18" spans="1:4" ht="23" customHeight="1">
      <c r="A18" s="86">
        <v>35</v>
      </c>
      <c r="B18" s="86">
        <v>39.9</v>
      </c>
      <c r="C18" s="87" t="s">
        <v>28</v>
      </c>
      <c r="D18" s="4"/>
    </row>
    <row r="19" spans="1:4" ht="23" customHeight="1">
      <c r="A19" s="51">
        <v>40</v>
      </c>
      <c r="B19" s="51">
        <v>100</v>
      </c>
      <c r="C19" s="85" t="s">
        <v>29</v>
      </c>
      <c r="D19" s="4"/>
    </row>
    <row r="20" spans="1:4" s="56" customFormat="1" ht="23" customHeight="1">
      <c r="A20" s="55"/>
      <c r="B20" s="55"/>
      <c r="C20" s="55" t="s">
        <v>98</v>
      </c>
      <c r="D20" s="55"/>
    </row>
    <row r="21" spans="1:4" ht="23" customHeight="1">
      <c r="A21" s="16">
        <v>0</v>
      </c>
      <c r="B21" s="16">
        <v>17.899999999999999</v>
      </c>
      <c r="C21" s="16" t="s">
        <v>30</v>
      </c>
      <c r="D21" s="4"/>
    </row>
    <row r="22" spans="1:4" ht="23" customHeight="1">
      <c r="A22" s="21">
        <v>18</v>
      </c>
      <c r="B22" s="21">
        <v>18.899999999999999</v>
      </c>
      <c r="C22" s="21" t="s">
        <v>31</v>
      </c>
      <c r="D22" s="4"/>
    </row>
    <row r="23" spans="1:4" ht="23" customHeight="1">
      <c r="A23" s="17">
        <v>19</v>
      </c>
      <c r="B23" s="17">
        <v>19.899999999999999</v>
      </c>
      <c r="C23" s="17" t="s">
        <v>18</v>
      </c>
      <c r="D23" s="4"/>
    </row>
    <row r="24" spans="1:4" ht="23" customHeight="1">
      <c r="A24" s="14">
        <v>20</v>
      </c>
      <c r="B24" s="14">
        <v>20.9</v>
      </c>
      <c r="C24" s="14" t="s">
        <v>32</v>
      </c>
      <c r="D24" s="4"/>
    </row>
    <row r="25" spans="1:4" ht="23" customHeight="1">
      <c r="A25" s="3">
        <v>21</v>
      </c>
      <c r="B25" s="3">
        <v>22.5</v>
      </c>
      <c r="C25" s="3" t="s">
        <v>33</v>
      </c>
      <c r="D25" s="4"/>
    </row>
    <row r="26" spans="1:4" ht="23" customHeight="1">
      <c r="A26" s="23">
        <v>22.6</v>
      </c>
      <c r="B26" s="23">
        <v>23.9</v>
      </c>
      <c r="C26" s="23" t="s">
        <v>34</v>
      </c>
      <c r="D26" s="5"/>
    </row>
    <row r="27" spans="1:4" ht="23" customHeight="1">
      <c r="A27" s="24">
        <v>24</v>
      </c>
      <c r="B27" s="24">
        <v>24.9</v>
      </c>
      <c r="C27" s="24" t="s">
        <v>35</v>
      </c>
      <c r="D27" s="4"/>
    </row>
    <row r="28" spans="1:4" ht="23" customHeight="1">
      <c r="A28" s="25">
        <v>25</v>
      </c>
      <c r="B28" s="25">
        <v>100</v>
      </c>
      <c r="C28" s="25" t="s">
        <v>36</v>
      </c>
      <c r="D28" s="4"/>
    </row>
    <row r="29" spans="1:4" s="56" customFormat="1" ht="23" customHeight="1">
      <c r="A29" s="55"/>
      <c r="B29" s="57"/>
      <c r="C29" s="55" t="s">
        <v>37</v>
      </c>
      <c r="D29" s="55"/>
    </row>
    <row r="30" spans="1:4" s="54" customFormat="1" ht="23" customHeight="1">
      <c r="A30" s="58">
        <v>18</v>
      </c>
      <c r="B30" s="58">
        <v>39</v>
      </c>
      <c r="C30" s="58" t="s">
        <v>38</v>
      </c>
    </row>
    <row r="31" spans="1:4" ht="23" customHeight="1">
      <c r="A31" s="16">
        <v>0</v>
      </c>
      <c r="B31" s="16">
        <v>7</v>
      </c>
      <c r="C31" s="16" t="s">
        <v>106</v>
      </c>
    </row>
    <row r="32" spans="1:4" ht="23" customHeight="1">
      <c r="A32" s="14">
        <v>7.1</v>
      </c>
      <c r="B32" s="14">
        <v>15</v>
      </c>
      <c r="C32" s="14" t="s">
        <v>34</v>
      </c>
    </row>
    <row r="33" spans="1:3" ht="23" customHeight="1">
      <c r="A33" s="100">
        <v>16.100000000000001</v>
      </c>
      <c r="B33" s="100">
        <v>22</v>
      </c>
      <c r="C33" s="100" t="s">
        <v>32</v>
      </c>
    </row>
    <row r="34" spans="1:3" ht="23" customHeight="1">
      <c r="A34" s="16">
        <v>22.1</v>
      </c>
      <c r="B34" s="16">
        <v>25</v>
      </c>
      <c r="C34" s="16" t="s">
        <v>102</v>
      </c>
    </row>
    <row r="35" spans="1:3" ht="23" customHeight="1">
      <c r="A35" s="13">
        <v>25.1</v>
      </c>
      <c r="B35" s="13">
        <v>29</v>
      </c>
      <c r="C35" s="13" t="s">
        <v>103</v>
      </c>
    </row>
    <row r="36" spans="1:3" ht="23" customHeight="1">
      <c r="A36" s="52">
        <v>29.1</v>
      </c>
      <c r="B36" s="52">
        <v>32</v>
      </c>
      <c r="C36" s="52" t="s">
        <v>104</v>
      </c>
    </row>
    <row r="37" spans="1:3" ht="23" customHeight="1">
      <c r="A37" s="53">
        <v>32.1</v>
      </c>
      <c r="B37" s="53">
        <v>100</v>
      </c>
      <c r="C37" s="53" t="s">
        <v>105</v>
      </c>
    </row>
    <row r="38" spans="1:3" s="54" customFormat="1" ht="23" customHeight="1">
      <c r="A38" s="58">
        <v>40</v>
      </c>
      <c r="B38" s="58">
        <v>59</v>
      </c>
      <c r="C38" s="58" t="s">
        <v>38</v>
      </c>
    </row>
    <row r="39" spans="1:3" ht="23" customHeight="1">
      <c r="A39" s="16">
        <v>0</v>
      </c>
      <c r="B39" s="16">
        <v>10</v>
      </c>
      <c r="C39" s="16" t="s">
        <v>106</v>
      </c>
    </row>
    <row r="40" spans="1:3" ht="23" customHeight="1">
      <c r="A40" s="14">
        <v>10.1</v>
      </c>
      <c r="B40" s="14">
        <v>22</v>
      </c>
      <c r="C40" s="14" t="s">
        <v>34</v>
      </c>
    </row>
    <row r="41" spans="1:3" ht="23" customHeight="1">
      <c r="A41" s="100">
        <v>22.1</v>
      </c>
      <c r="B41" s="100">
        <v>24</v>
      </c>
      <c r="C41" s="100" t="s">
        <v>32</v>
      </c>
    </row>
    <row r="42" spans="1:3" ht="23" customHeight="1">
      <c r="A42" s="16">
        <v>25.1</v>
      </c>
      <c r="B42" s="16">
        <v>27</v>
      </c>
      <c r="C42" s="16" t="s">
        <v>102</v>
      </c>
    </row>
    <row r="43" spans="1:3" ht="23" customHeight="1">
      <c r="A43" s="13">
        <v>27.1</v>
      </c>
      <c r="B43" s="13">
        <v>31</v>
      </c>
      <c r="C43" s="13" t="s">
        <v>103</v>
      </c>
    </row>
    <row r="44" spans="1:3" ht="23" customHeight="1">
      <c r="A44" s="52">
        <v>31.1</v>
      </c>
      <c r="B44" s="52">
        <v>34</v>
      </c>
      <c r="C44" s="52" t="s">
        <v>104</v>
      </c>
    </row>
    <row r="45" spans="1:3" ht="23" customHeight="1">
      <c r="A45" s="53">
        <v>34.1</v>
      </c>
      <c r="B45" s="53">
        <v>100</v>
      </c>
      <c r="C45" s="53" t="s">
        <v>105</v>
      </c>
    </row>
    <row r="46" spans="1:3" s="54" customFormat="1" ht="23" customHeight="1">
      <c r="A46" s="58">
        <v>60</v>
      </c>
      <c r="B46" s="58">
        <v>78</v>
      </c>
      <c r="C46" s="58" t="s">
        <v>38</v>
      </c>
    </row>
    <row r="47" spans="1:3" ht="23" customHeight="1">
      <c r="A47" s="16">
        <v>0</v>
      </c>
      <c r="B47" s="16">
        <v>13</v>
      </c>
      <c r="C47" s="16" t="s">
        <v>106</v>
      </c>
    </row>
    <row r="48" spans="1:3" ht="23" customHeight="1">
      <c r="A48" s="14">
        <v>13.1</v>
      </c>
      <c r="B48" s="14">
        <v>24</v>
      </c>
      <c r="C48" s="14" t="s">
        <v>34</v>
      </c>
    </row>
    <row r="49" spans="1:3" ht="23" customHeight="1">
      <c r="A49" s="100">
        <v>24.1</v>
      </c>
      <c r="B49" s="100">
        <v>27</v>
      </c>
      <c r="C49" s="100" t="s">
        <v>32</v>
      </c>
    </row>
    <row r="50" spans="1:3" ht="23" customHeight="1">
      <c r="A50" s="16">
        <v>27.1</v>
      </c>
      <c r="B50" s="16">
        <v>30</v>
      </c>
      <c r="C50" s="16" t="s">
        <v>102</v>
      </c>
    </row>
    <row r="51" spans="1:3" ht="23" customHeight="1">
      <c r="A51" s="13">
        <v>30.1</v>
      </c>
      <c r="B51" s="13">
        <v>34</v>
      </c>
      <c r="C51" s="13" t="s">
        <v>103</v>
      </c>
    </row>
    <row r="52" spans="1:3" ht="23" customHeight="1">
      <c r="A52" s="52">
        <v>34.1</v>
      </c>
      <c r="B52" s="52">
        <v>36</v>
      </c>
      <c r="C52" s="52" t="s">
        <v>104</v>
      </c>
    </row>
    <row r="53" spans="1:3" ht="23" customHeight="1">
      <c r="A53" s="53">
        <v>36.1</v>
      </c>
      <c r="B53" s="53">
        <v>100</v>
      </c>
      <c r="C53" s="53" t="s">
        <v>105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opLeftCell="F1" zoomScale="60" zoomScaleNormal="60" workbookViewId="0">
      <selection activeCell="C6" sqref="C6"/>
    </sheetView>
  </sheetViews>
  <sheetFormatPr baseColWidth="10" defaultColWidth="11.28515625" defaultRowHeight="23" customHeight="1"/>
  <cols>
    <col min="1" max="1" width="46.42578125" style="4" customWidth="1"/>
    <col min="2" max="3" width="20.7109375" style="4" customWidth="1"/>
    <col min="4" max="4" width="2.7109375" style="4" customWidth="1"/>
    <col min="5" max="5" width="43.140625" style="4" customWidth="1"/>
    <col min="6" max="6" width="14.7109375" style="4" customWidth="1"/>
    <col min="7" max="7" width="48.7109375" style="4" customWidth="1"/>
    <col min="8" max="8" width="12.7109375" style="4" customWidth="1"/>
    <col min="9" max="9" width="48.7109375" style="4" customWidth="1"/>
    <col min="10" max="10" width="14.85546875" style="4" customWidth="1"/>
    <col min="11" max="11" width="49.140625" style="4" customWidth="1"/>
    <col min="12" max="12" width="10.7109375" style="4" customWidth="1"/>
    <col min="13" max="26" width="10.5703125" style="4" customWidth="1"/>
    <col min="27" max="16384" width="11.28515625" style="4"/>
  </cols>
  <sheetData>
    <row r="1" spans="1:12" ht="23" customHeight="1">
      <c r="A1" s="5"/>
    </row>
    <row r="2" spans="1:12" s="59" customFormat="1" ht="23" customHeight="1">
      <c r="A2" s="61" t="s">
        <v>39</v>
      </c>
      <c r="B2" s="61"/>
      <c r="C2" s="131"/>
      <c r="D2" s="133"/>
      <c r="E2" s="61" t="s">
        <v>40</v>
      </c>
      <c r="F2" s="61"/>
      <c r="G2" s="61" t="s">
        <v>41</v>
      </c>
      <c r="H2" s="61"/>
      <c r="I2" s="61" t="s">
        <v>42</v>
      </c>
      <c r="J2" s="61"/>
      <c r="K2" s="61" t="s">
        <v>41</v>
      </c>
      <c r="L2" s="69"/>
    </row>
    <row r="3" spans="1:12" ht="23" customHeight="1">
      <c r="A3" s="72" t="s">
        <v>43</v>
      </c>
      <c r="B3" s="15">
        <f>66.5+(13.75*'Análisis '!A4)+(5.003*'Análisis '!B4)-(6.775*'Análisis '!A2)</f>
        <v>66.5</v>
      </c>
      <c r="C3" s="132"/>
      <c r="E3" s="60"/>
      <c r="F3" s="60"/>
      <c r="G3" s="62" t="s">
        <v>44</v>
      </c>
      <c r="H3" s="104"/>
      <c r="I3" s="60"/>
      <c r="J3" s="60"/>
      <c r="K3" s="105" t="s">
        <v>44</v>
      </c>
      <c r="L3" s="106"/>
    </row>
    <row r="4" spans="1:12" ht="23" customHeight="1">
      <c r="A4" s="72" t="s">
        <v>45</v>
      </c>
      <c r="B4" s="15">
        <f>22*'Análisis '!A4</f>
        <v>0</v>
      </c>
      <c r="C4" s="132"/>
      <c r="E4" s="19" t="s">
        <v>46</v>
      </c>
      <c r="F4" s="26">
        <v>0</v>
      </c>
      <c r="G4" s="12" t="e">
        <f>B9*(F4+F5)</f>
        <v>#NUM!</v>
      </c>
      <c r="H4" s="27"/>
      <c r="I4" s="28" t="s">
        <v>47</v>
      </c>
      <c r="J4" s="26">
        <v>0</v>
      </c>
      <c r="K4" s="12">
        <f>B11*(J4+J5)</f>
        <v>0</v>
      </c>
      <c r="L4" s="30"/>
    </row>
    <row r="5" spans="1:12" ht="23" customHeight="1">
      <c r="A5" s="72" t="s">
        <v>48</v>
      </c>
      <c r="B5" s="15">
        <f>(10*'Análisis '!A4)+(6.25*'Análisis '!B4)-(5*'Análisis '!A2)+5</f>
        <v>5</v>
      </c>
      <c r="C5" s="132"/>
      <c r="E5" s="2" t="s">
        <v>113</v>
      </c>
      <c r="F5" s="26">
        <v>0</v>
      </c>
      <c r="G5" s="126" t="s">
        <v>114</v>
      </c>
      <c r="H5" s="27"/>
      <c r="I5" s="2" t="s">
        <v>113</v>
      </c>
      <c r="J5" s="26">
        <v>0</v>
      </c>
      <c r="K5" s="127" t="s">
        <v>114</v>
      </c>
      <c r="L5" s="30"/>
    </row>
    <row r="6" spans="1:12" ht="23" customHeight="1">
      <c r="A6" s="72" t="s">
        <v>49</v>
      </c>
      <c r="B6" s="15" t="e">
        <f>370+21.6*'Análisis '!B21</f>
        <v>#NUM!</v>
      </c>
      <c r="C6" s="132"/>
      <c r="E6" s="62"/>
      <c r="F6" s="62"/>
      <c r="G6" s="62" t="s">
        <v>50</v>
      </c>
      <c r="H6" s="27"/>
      <c r="I6" s="63"/>
      <c r="J6" s="63"/>
      <c r="K6" s="62" t="s">
        <v>50</v>
      </c>
      <c r="L6" s="30"/>
    </row>
    <row r="7" spans="1:12" ht="23" customHeight="1">
      <c r="A7" s="72" t="s">
        <v>51</v>
      </c>
      <c r="B7" s="15" t="e">
        <f>500+22*'Análisis '!B21</f>
        <v>#NUM!</v>
      </c>
      <c r="C7" s="132"/>
      <c r="E7" s="19" t="s">
        <v>52</v>
      </c>
      <c r="F7" s="33">
        <v>0</v>
      </c>
      <c r="G7" s="12" t="e">
        <f>G4-(G4*F7)</f>
        <v>#NUM!</v>
      </c>
      <c r="H7" s="27"/>
      <c r="I7" s="28" t="s">
        <v>53</v>
      </c>
      <c r="J7" s="26">
        <v>0</v>
      </c>
      <c r="K7" s="12">
        <f>K4-(K4*J7)</f>
        <v>0</v>
      </c>
      <c r="L7" s="30"/>
    </row>
    <row r="8" spans="1:12" ht="23" customHeight="1">
      <c r="A8" s="72" t="s">
        <v>54</v>
      </c>
      <c r="B8" s="15">
        <f>13.397*'Análisis '!A4+4.799*'Análisis '!B4-5.677*'Análisis '!A2+88.362</f>
        <v>88.361999999999995</v>
      </c>
      <c r="C8" s="132"/>
      <c r="E8" s="31"/>
      <c r="F8" s="31"/>
      <c r="G8" s="31"/>
      <c r="H8" s="31"/>
      <c r="I8" s="31"/>
      <c r="J8" s="31"/>
      <c r="K8" s="31"/>
      <c r="L8" s="30"/>
    </row>
    <row r="9" spans="1:12" ht="23" customHeight="1">
      <c r="A9" s="68" t="s">
        <v>55</v>
      </c>
      <c r="B9" s="20" t="e">
        <f>AVERAGE(B3:B8)</f>
        <v>#NUM!</v>
      </c>
      <c r="C9" s="132"/>
      <c r="E9" s="62"/>
      <c r="F9" s="62"/>
      <c r="G9" s="63" t="s">
        <v>56</v>
      </c>
      <c r="H9" s="2"/>
      <c r="I9" s="62"/>
      <c r="J9" s="62"/>
      <c r="K9" s="62" t="s">
        <v>56</v>
      </c>
      <c r="L9" s="30"/>
    </row>
    <row r="10" spans="1:12" ht="23" customHeight="1">
      <c r="A10" s="60"/>
      <c r="E10" s="19" t="s">
        <v>57</v>
      </c>
      <c r="F10" s="26">
        <v>0</v>
      </c>
      <c r="G10" s="12" t="e">
        <f>G4+F10</f>
        <v>#NUM!</v>
      </c>
      <c r="H10" s="27"/>
      <c r="I10" s="28" t="s">
        <v>57</v>
      </c>
      <c r="J10" s="29">
        <v>0</v>
      </c>
      <c r="K10" s="12">
        <f>K4+J10</f>
        <v>0</v>
      </c>
      <c r="L10" s="30"/>
    </row>
    <row r="11" spans="1:12" ht="23" customHeight="1">
      <c r="A11" s="68" t="s">
        <v>58</v>
      </c>
      <c r="B11" s="23">
        <f>22*'Análisis '!D2</f>
        <v>0</v>
      </c>
      <c r="E11" s="30"/>
      <c r="F11" s="27"/>
      <c r="G11" s="27"/>
      <c r="H11" s="27"/>
      <c r="I11" s="27"/>
      <c r="J11" s="27"/>
      <c r="K11" s="30"/>
      <c r="L11" s="30"/>
    </row>
    <row r="12" spans="1:12" ht="23" customHeight="1">
      <c r="F12" s="32"/>
      <c r="G12" s="32"/>
      <c r="H12" s="32"/>
      <c r="I12" s="32"/>
      <c r="J12" s="32"/>
    </row>
    <row r="13" spans="1:12" ht="23" customHeight="1">
      <c r="F13" s="32"/>
      <c r="G13" s="32"/>
      <c r="H13" s="32"/>
      <c r="I13" s="32"/>
      <c r="J13" s="32"/>
    </row>
    <row r="14" spans="1:12" s="59" customFormat="1" ht="23" customHeight="1">
      <c r="A14" s="133"/>
      <c r="B14" s="133"/>
      <c r="C14" s="133"/>
      <c r="D14" s="133"/>
      <c r="E14" s="61" t="s">
        <v>40</v>
      </c>
      <c r="F14" s="70"/>
      <c r="G14" s="70"/>
      <c r="H14" s="70"/>
      <c r="I14" s="70" t="s">
        <v>42</v>
      </c>
      <c r="J14" s="70"/>
      <c r="K14" s="71"/>
      <c r="L14" s="69"/>
    </row>
    <row r="15" spans="1:12" ht="23" customHeight="1">
      <c r="E15" s="62" t="s">
        <v>59</v>
      </c>
      <c r="F15" s="63"/>
      <c r="G15" s="63" t="s">
        <v>60</v>
      </c>
      <c r="H15" s="63" t="s">
        <v>61</v>
      </c>
      <c r="I15" s="62" t="s">
        <v>59</v>
      </c>
      <c r="J15" s="63"/>
      <c r="K15" s="63" t="s">
        <v>60</v>
      </c>
      <c r="L15" s="63" t="s">
        <v>61</v>
      </c>
    </row>
    <row r="16" spans="1:12" ht="23" customHeight="1">
      <c r="E16" s="18" t="s">
        <v>62</v>
      </c>
      <c r="F16" s="26">
        <v>0</v>
      </c>
      <c r="G16" s="12">
        <f>'Análisis '!A4*F16</f>
        <v>0</v>
      </c>
      <c r="H16" s="12">
        <f>G16*4</f>
        <v>0</v>
      </c>
      <c r="I16" s="18" t="s">
        <v>62</v>
      </c>
      <c r="J16" s="26">
        <v>0</v>
      </c>
      <c r="K16" s="12">
        <f>'Análisis '!D2*J16</f>
        <v>0</v>
      </c>
      <c r="L16" s="12">
        <f>K16*4</f>
        <v>0</v>
      </c>
    </row>
    <row r="17" spans="5:12" ht="23" customHeight="1">
      <c r="E17" s="18" t="s">
        <v>63</v>
      </c>
      <c r="F17" s="15" t="e">
        <f>G17/'Análisis '!A4</f>
        <v>#NUM!</v>
      </c>
      <c r="G17" s="12" t="e">
        <f>H17/4</f>
        <v>#NUM!</v>
      </c>
      <c r="H17" s="12" t="e">
        <f>G7-(H16+H18)</f>
        <v>#NUM!</v>
      </c>
      <c r="I17" s="18" t="s">
        <v>63</v>
      </c>
      <c r="J17" s="15" t="e">
        <f>K17/'Análisis '!D2</f>
        <v>#DIV/0!</v>
      </c>
      <c r="K17" s="12">
        <f>L17/4</f>
        <v>0</v>
      </c>
      <c r="L17" s="12">
        <f>K7-(L16+L18)</f>
        <v>0</v>
      </c>
    </row>
    <row r="18" spans="5:12" ht="23" customHeight="1">
      <c r="E18" s="18" t="s">
        <v>64</v>
      </c>
      <c r="F18" s="26">
        <v>0</v>
      </c>
      <c r="G18" s="14">
        <f>'Análisis '!A4*F18</f>
        <v>0</v>
      </c>
      <c r="H18" s="12">
        <f>G18*9</f>
        <v>0</v>
      </c>
      <c r="I18" s="18" t="s">
        <v>64</v>
      </c>
      <c r="J18" s="26">
        <v>0</v>
      </c>
      <c r="K18" s="14">
        <f>'Análisis '!D2*J18</f>
        <v>0</v>
      </c>
      <c r="L18" s="12">
        <f>K18*9</f>
        <v>0</v>
      </c>
    </row>
    <row r="19" spans="5:12" ht="23" customHeight="1">
      <c r="E19" s="6"/>
      <c r="F19" s="6"/>
      <c r="G19" s="6"/>
      <c r="H19" s="22" t="e">
        <f>H18+H17+H16</f>
        <v>#NUM!</v>
      </c>
      <c r="I19" s="6"/>
      <c r="J19" s="6"/>
      <c r="K19" s="6"/>
      <c r="L19" s="22">
        <f>L18+L17+L16</f>
        <v>0</v>
      </c>
    </row>
    <row r="20" spans="5:12" ht="23" customHeight="1">
      <c r="E20" s="62" t="s">
        <v>65</v>
      </c>
      <c r="F20" s="63"/>
      <c r="G20" s="63"/>
      <c r="H20" s="62" t="s">
        <v>101</v>
      </c>
      <c r="I20" s="62" t="s">
        <v>65</v>
      </c>
      <c r="J20" s="63"/>
      <c r="K20" s="63"/>
      <c r="L20" s="62" t="s">
        <v>101</v>
      </c>
    </row>
    <row r="21" spans="5:12" ht="23" customHeight="1">
      <c r="E21" s="18" t="s">
        <v>62</v>
      </c>
      <c r="F21" s="26">
        <v>0</v>
      </c>
      <c r="G21" s="12">
        <f>'Análisis '!A4*F21</f>
        <v>0</v>
      </c>
      <c r="H21" s="12">
        <f>G21*4</f>
        <v>0</v>
      </c>
      <c r="I21" s="18" t="s">
        <v>62</v>
      </c>
      <c r="J21" s="26">
        <v>0</v>
      </c>
      <c r="K21" s="12">
        <f>'Análisis '!D2*J21</f>
        <v>0</v>
      </c>
      <c r="L21" s="12">
        <f>K21*4</f>
        <v>0</v>
      </c>
    </row>
    <row r="22" spans="5:12" ht="23" customHeight="1">
      <c r="E22" s="18" t="s">
        <v>63</v>
      </c>
      <c r="F22" s="15" t="e">
        <f>G22/'Análisis '!A4</f>
        <v>#NUM!</v>
      </c>
      <c r="G22" s="12" t="e">
        <f>H22/4</f>
        <v>#NUM!</v>
      </c>
      <c r="H22" s="12" t="e">
        <f>G4-(H21+H23)</f>
        <v>#NUM!</v>
      </c>
      <c r="I22" s="18" t="s">
        <v>63</v>
      </c>
      <c r="J22" s="15" t="e">
        <f>K22/'Análisis '!D2</f>
        <v>#DIV/0!</v>
      </c>
      <c r="K22" s="12">
        <f>L22/4</f>
        <v>0</v>
      </c>
      <c r="L22" s="12">
        <f>K4-(L21+L23)</f>
        <v>0</v>
      </c>
    </row>
    <row r="23" spans="5:12" ht="23" customHeight="1">
      <c r="E23" s="18" t="s">
        <v>64</v>
      </c>
      <c r="F23" s="26">
        <v>0</v>
      </c>
      <c r="G23" s="12">
        <f>'Análisis '!A4*F23</f>
        <v>0</v>
      </c>
      <c r="H23" s="12">
        <f>G23*9</f>
        <v>0</v>
      </c>
      <c r="I23" s="18" t="s">
        <v>64</v>
      </c>
      <c r="J23" s="26">
        <v>0</v>
      </c>
      <c r="K23" s="12">
        <f>'Análisis '!D2*J23</f>
        <v>0</v>
      </c>
      <c r="L23" s="12">
        <f>K23*9</f>
        <v>0</v>
      </c>
    </row>
    <row r="24" spans="5:12" ht="23" customHeight="1">
      <c r="E24" s="6"/>
      <c r="F24" s="6"/>
      <c r="G24" s="6"/>
      <c r="H24" s="22" t="e">
        <f>H21+H22+H23</f>
        <v>#NUM!</v>
      </c>
      <c r="I24" s="6"/>
      <c r="J24" s="6"/>
      <c r="K24" s="6"/>
      <c r="L24" s="22">
        <f>L21+L22+L23</f>
        <v>0</v>
      </c>
    </row>
    <row r="25" spans="5:12" ht="23" customHeight="1">
      <c r="E25" s="62" t="s">
        <v>66</v>
      </c>
      <c r="F25" s="63"/>
      <c r="G25" s="63"/>
      <c r="H25" s="62" t="s">
        <v>101</v>
      </c>
      <c r="I25" s="62" t="s">
        <v>66</v>
      </c>
      <c r="J25" s="63"/>
      <c r="K25" s="63"/>
      <c r="L25" s="62" t="s">
        <v>101</v>
      </c>
    </row>
    <row r="26" spans="5:12" ht="23" customHeight="1">
      <c r="E26" s="34" t="s">
        <v>62</v>
      </c>
      <c r="F26" s="35">
        <v>0</v>
      </c>
      <c r="G26" s="36">
        <f>'Análisis '!A4*F26</f>
        <v>0</v>
      </c>
      <c r="H26" s="12">
        <f t="shared" ref="H26:H27" si="0">G26*4</f>
        <v>0</v>
      </c>
      <c r="I26" s="34" t="s">
        <v>62</v>
      </c>
      <c r="J26" s="35">
        <v>0</v>
      </c>
      <c r="K26" s="36">
        <f>'Análisis '!D2*J26</f>
        <v>0</v>
      </c>
      <c r="L26" s="12">
        <f t="shared" ref="L26:L27" si="1">K26*4</f>
        <v>0</v>
      </c>
    </row>
    <row r="27" spans="5:12" ht="23" customHeight="1">
      <c r="E27" s="34" t="s">
        <v>63</v>
      </c>
      <c r="F27" s="35">
        <v>0</v>
      </c>
      <c r="G27" s="37">
        <f>'Análisis '!A4*F27</f>
        <v>0</v>
      </c>
      <c r="H27" s="14">
        <f t="shared" si="0"/>
        <v>0</v>
      </c>
      <c r="I27" s="34" t="s">
        <v>63</v>
      </c>
      <c r="J27" s="35">
        <v>0</v>
      </c>
      <c r="K27" s="36">
        <f>'Análisis '!D2*J27</f>
        <v>0</v>
      </c>
      <c r="L27" s="12">
        <f t="shared" si="1"/>
        <v>0</v>
      </c>
    </row>
    <row r="28" spans="5:12" ht="23" customHeight="1">
      <c r="E28" s="34" t="s">
        <v>64</v>
      </c>
      <c r="F28" s="119" t="e">
        <f>H28/9/'Análisis '!A4</f>
        <v>#NUM!</v>
      </c>
      <c r="G28" s="36" t="e">
        <f>'Análisis '!A4*F28</f>
        <v>#NUM!</v>
      </c>
      <c r="H28" s="12" t="e">
        <f>G10-(H27+H26)</f>
        <v>#NUM!</v>
      </c>
      <c r="I28" s="34" t="s">
        <v>64</v>
      </c>
      <c r="J28" s="119" t="e">
        <f>L28/9/'Análisis '!D2</f>
        <v>#DIV/0!</v>
      </c>
      <c r="K28" s="36" t="e">
        <f>'Análisis '!D2*J28</f>
        <v>#DIV/0!</v>
      </c>
      <c r="L28" s="12">
        <f>K10-(L27+L26)</f>
        <v>0</v>
      </c>
    </row>
    <row r="29" spans="5:12" ht="23" customHeight="1">
      <c r="E29" s="5"/>
      <c r="F29" s="6"/>
      <c r="G29" s="6"/>
      <c r="H29" s="22" t="e">
        <f>H28+H27+H26</f>
        <v>#NUM!</v>
      </c>
      <c r="I29" s="5"/>
      <c r="J29" s="6"/>
      <c r="K29" s="6"/>
      <c r="L29" s="22">
        <f>L28+L27+L26</f>
        <v>0</v>
      </c>
    </row>
    <row r="32" spans="5:12" s="5" customFormat="1" ht="23" customHeight="1"/>
    <row r="33" spans="5:10" ht="23" customHeight="1">
      <c r="E33" s="62" t="s">
        <v>119</v>
      </c>
      <c r="F33" s="62" t="s">
        <v>120</v>
      </c>
      <c r="G33" s="62" t="s">
        <v>121</v>
      </c>
      <c r="H33" s="62" t="s">
        <v>122</v>
      </c>
      <c r="I33" s="62" t="s">
        <v>123</v>
      </c>
      <c r="J33" s="5"/>
    </row>
    <row r="34" spans="5:10" ht="23" customHeight="1">
      <c r="E34" s="135" t="s">
        <v>115</v>
      </c>
      <c r="F34" s="134" t="s">
        <v>127</v>
      </c>
      <c r="G34" s="134"/>
      <c r="H34" s="134"/>
      <c r="I34" s="134" t="s">
        <v>128</v>
      </c>
      <c r="J34" s="5"/>
    </row>
    <row r="35" spans="5:10" ht="23" customHeight="1">
      <c r="E35" s="135" t="s">
        <v>134</v>
      </c>
      <c r="F35" s="134" t="s">
        <v>127</v>
      </c>
      <c r="G35" s="135"/>
      <c r="H35" s="134"/>
      <c r="I35" s="134" t="s">
        <v>128</v>
      </c>
      <c r="J35" s="5"/>
    </row>
    <row r="36" spans="5:10" ht="23" customHeight="1">
      <c r="E36" s="135" t="s">
        <v>116</v>
      </c>
      <c r="F36" s="134" t="s">
        <v>127</v>
      </c>
      <c r="G36" s="134"/>
      <c r="H36" s="134"/>
      <c r="I36" s="134" t="s">
        <v>128</v>
      </c>
      <c r="J36" s="5"/>
    </row>
    <row r="37" spans="5:10" ht="23" customHeight="1">
      <c r="E37" s="135" t="s">
        <v>117</v>
      </c>
      <c r="F37" s="134" t="s">
        <v>127</v>
      </c>
      <c r="G37" s="136" t="s">
        <v>142</v>
      </c>
      <c r="H37" s="134"/>
      <c r="I37" s="134" t="s">
        <v>128</v>
      </c>
      <c r="J37" s="5"/>
    </row>
    <row r="38" spans="5:10" ht="23" customHeight="1">
      <c r="E38" s="135" t="s">
        <v>118</v>
      </c>
      <c r="F38" s="134" t="s">
        <v>128</v>
      </c>
      <c r="G38" s="134" t="s">
        <v>128</v>
      </c>
      <c r="H38" s="134" t="s">
        <v>128</v>
      </c>
      <c r="I38" s="134"/>
      <c r="J38" s="5"/>
    </row>
    <row r="39" spans="5:10" ht="23" customHeight="1">
      <c r="E39" s="135" t="s">
        <v>124</v>
      </c>
      <c r="F39" s="134" t="s">
        <v>128</v>
      </c>
      <c r="G39" s="134" t="s">
        <v>129</v>
      </c>
      <c r="H39" s="134" t="s">
        <v>128</v>
      </c>
      <c r="I39" s="134"/>
      <c r="J39" s="5"/>
    </row>
    <row r="40" spans="5:10" ht="23" customHeight="1">
      <c r="E40" s="135" t="s">
        <v>133</v>
      </c>
      <c r="F40" s="134" t="s">
        <v>137</v>
      </c>
      <c r="G40" s="134" t="s">
        <v>128</v>
      </c>
      <c r="H40" s="134" t="s">
        <v>128</v>
      </c>
      <c r="I40" s="134"/>
      <c r="J40" s="5"/>
    </row>
    <row r="41" spans="5:10" ht="23" customHeight="1">
      <c r="E41" s="135" t="s">
        <v>132</v>
      </c>
      <c r="F41" s="134" t="s">
        <v>138</v>
      </c>
      <c r="G41" s="134" t="s">
        <v>128</v>
      </c>
      <c r="H41" s="134" t="s">
        <v>128</v>
      </c>
      <c r="I41" s="134"/>
      <c r="J41" s="5"/>
    </row>
    <row r="42" spans="5:10" ht="23" customHeight="1">
      <c r="E42" s="135" t="s">
        <v>125</v>
      </c>
      <c r="F42" s="134" t="s">
        <v>128</v>
      </c>
      <c r="G42" s="134" t="s">
        <v>139</v>
      </c>
      <c r="H42" s="134" t="s">
        <v>128</v>
      </c>
      <c r="I42" s="134" t="s">
        <v>128</v>
      </c>
      <c r="J42" s="5"/>
    </row>
    <row r="43" spans="5:10" ht="23" customHeight="1">
      <c r="E43" s="135" t="s">
        <v>126</v>
      </c>
      <c r="F43" s="134" t="s">
        <v>128</v>
      </c>
      <c r="G43" s="134" t="s">
        <v>128</v>
      </c>
      <c r="H43" s="134" t="s">
        <v>128</v>
      </c>
      <c r="I43" s="134" t="s">
        <v>129</v>
      </c>
      <c r="J43" s="5"/>
    </row>
    <row r="44" spans="5:10" ht="23" customHeight="1">
      <c r="E44" s="135" t="s">
        <v>130</v>
      </c>
      <c r="F44" s="134"/>
      <c r="G44" s="134"/>
      <c r="H44" s="134" t="s">
        <v>128</v>
      </c>
      <c r="I44" s="134"/>
      <c r="J44" s="5"/>
    </row>
    <row r="45" spans="5:10" ht="23" customHeight="1">
      <c r="E45" s="135" t="s">
        <v>131</v>
      </c>
      <c r="F45" s="134"/>
      <c r="G45" s="134" t="s">
        <v>141</v>
      </c>
      <c r="H45" s="134" t="s">
        <v>128</v>
      </c>
      <c r="I45" s="134"/>
      <c r="J45" s="5"/>
    </row>
    <row r="46" spans="5:10" ht="23" customHeight="1">
      <c r="E46" s="135" t="s">
        <v>140</v>
      </c>
      <c r="F46" s="134"/>
      <c r="G46" s="134"/>
      <c r="H46" s="134"/>
      <c r="I46" s="134" t="s">
        <v>129</v>
      </c>
      <c r="J46" s="5"/>
    </row>
    <row r="47" spans="5:10" ht="23" customHeight="1">
      <c r="E47" s="135" t="s">
        <v>135</v>
      </c>
      <c r="F47" s="134" t="s">
        <v>137</v>
      </c>
      <c r="G47" s="134" t="s">
        <v>128</v>
      </c>
      <c r="H47" s="134" t="s">
        <v>128</v>
      </c>
      <c r="I47" s="134" t="s">
        <v>129</v>
      </c>
      <c r="J47" s="5"/>
    </row>
    <row r="48" spans="5:10" ht="23" customHeight="1">
      <c r="E48" s="135" t="s">
        <v>136</v>
      </c>
      <c r="F48" s="134"/>
      <c r="G48" s="136" t="s">
        <v>128</v>
      </c>
      <c r="H48" s="134"/>
      <c r="I48" s="134"/>
    </row>
  </sheetData>
  <pageMargins left="0.7" right="0.7" top="0.75" bottom="0.75" header="0" footer="0"/>
  <pageSetup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70" zoomScaleNormal="70" workbookViewId="0">
      <selection activeCell="C24" sqref="C24"/>
    </sheetView>
  </sheetViews>
  <sheetFormatPr baseColWidth="10" defaultColWidth="11.28515625" defaultRowHeight="24" customHeight="1"/>
  <cols>
    <col min="1" max="1" width="52.7109375" style="39" customWidth="1"/>
    <col min="2" max="2" width="41" style="39" customWidth="1"/>
    <col min="3" max="3" width="31" style="39" customWidth="1"/>
    <col min="4" max="4" width="10.5703125" style="39" customWidth="1"/>
    <col min="5" max="6" width="40.7109375" style="39" customWidth="1"/>
    <col min="7" max="26" width="10.5703125" style="39" customWidth="1"/>
    <col min="27" max="16384" width="11.28515625" style="39"/>
  </cols>
  <sheetData>
    <row r="1" spans="1:6" s="82" customFormat="1" ht="24" customHeight="1">
      <c r="A1" s="101" t="s">
        <v>67</v>
      </c>
      <c r="B1" s="101" t="s">
        <v>68</v>
      </c>
      <c r="C1" s="102"/>
    </row>
    <row r="2" spans="1:6" ht="24" customHeight="1">
      <c r="A2" s="122" t="s">
        <v>111</v>
      </c>
      <c r="B2" s="123" t="e">
        <f>'Análisis '!B24</f>
        <v>#NUM!</v>
      </c>
      <c r="C2" s="124" t="e">
        <f>'Análisis '!C24</f>
        <v>#NUM!</v>
      </c>
    </row>
    <row r="3" spans="1:6" ht="24" customHeight="1">
      <c r="A3" s="40" t="s">
        <v>69</v>
      </c>
      <c r="B3" s="120"/>
      <c r="C3" s="121" t="e">
        <f>VLOOKUP(B3,Tabla!A32:C38,3,TRUE)</f>
        <v>#N/A</v>
      </c>
    </row>
    <row r="4" spans="1:6" ht="24" customHeight="1">
      <c r="A4" s="40" t="s">
        <v>70</v>
      </c>
      <c r="B4" s="41">
        <f>'Análisis '!A4</f>
        <v>0</v>
      </c>
      <c r="C4" s="42"/>
    </row>
    <row r="5" spans="1:6" ht="24" customHeight="1">
      <c r="A5" s="40" t="s">
        <v>71</v>
      </c>
      <c r="B5" s="43" t="e">
        <f>'Análisis '!B21/(1-B3/100)</f>
        <v>#NUM!</v>
      </c>
      <c r="C5" s="42"/>
    </row>
    <row r="6" spans="1:6" ht="24" customHeight="1">
      <c r="A6" s="44" t="s">
        <v>72</v>
      </c>
      <c r="B6" s="45" t="e">
        <f>'Análisis '!A4-B5</f>
        <v>#NUM!</v>
      </c>
    </row>
    <row r="8" spans="1:6" s="82" customFormat="1" ht="24" customHeight="1">
      <c r="A8" s="101" t="s">
        <v>73</v>
      </c>
      <c r="B8" s="101" t="s">
        <v>74</v>
      </c>
      <c r="C8" s="101" t="s">
        <v>75</v>
      </c>
      <c r="E8" s="101" t="s">
        <v>76</v>
      </c>
      <c r="F8" s="103"/>
    </row>
    <row r="9" spans="1:6" ht="24" customHeight="1">
      <c r="A9" s="40" t="s">
        <v>77</v>
      </c>
      <c r="B9" s="46">
        <f>0.5*'Análisis '!A4/100</f>
        <v>0</v>
      </c>
      <c r="C9" s="46">
        <f>'Análisis '!A4-(0.5*'Análisis '!A4/100)</f>
        <v>0</v>
      </c>
      <c r="E9" s="47" t="s">
        <v>70</v>
      </c>
      <c r="F9" s="48">
        <f>'Análisis '!A4</f>
        <v>0</v>
      </c>
    </row>
    <row r="10" spans="1:6" ht="24" customHeight="1">
      <c r="A10" s="40" t="s">
        <v>78</v>
      </c>
      <c r="B10" s="46">
        <f>1*'Análisis '!A4/100</f>
        <v>0</v>
      </c>
      <c r="C10" s="46">
        <f>'Análisis '!A4-(1*'Análisis '!A4/100)</f>
        <v>0</v>
      </c>
      <c r="E10" s="47" t="s">
        <v>79</v>
      </c>
      <c r="F10" s="49">
        <f>F9-(F9*0.05)</f>
        <v>0</v>
      </c>
    </row>
    <row r="11" spans="1:6" ht="24" customHeight="1">
      <c r="A11" s="40" t="s">
        <v>80</v>
      </c>
      <c r="B11" s="46">
        <f>1.5*'Análisis '!A4/100</f>
        <v>0</v>
      </c>
      <c r="C11" s="46">
        <f>'Análisis '!A4-(1.5*'Análisis '!A4/100)</f>
        <v>0</v>
      </c>
      <c r="E11" s="47" t="s">
        <v>81</v>
      </c>
      <c r="F11" s="49">
        <f>F9-(F9*0.1)</f>
        <v>0</v>
      </c>
    </row>
    <row r="12" spans="1:6" ht="24" customHeight="1">
      <c r="A12" s="40" t="s">
        <v>82</v>
      </c>
      <c r="B12" s="46">
        <f>2*'Análisis '!A4/100</f>
        <v>0</v>
      </c>
      <c r="C12" s="46">
        <f>'Análisis '!A4-(2*'Análisis '!A4/100)</f>
        <v>0</v>
      </c>
    </row>
    <row r="13" spans="1:6" ht="24" customHeight="1">
      <c r="A13" s="40" t="s">
        <v>83</v>
      </c>
      <c r="B13" s="41">
        <f>2.5*'Análisis '!A4/100</f>
        <v>0</v>
      </c>
      <c r="C13" s="46">
        <f>'Análisis '!A4-(2.5*'Análisis '!A4/100)</f>
        <v>0</v>
      </c>
    </row>
    <row r="14" spans="1:6" s="82" customFormat="1" ht="24" customHeight="1">
      <c r="A14" s="101" t="s">
        <v>84</v>
      </c>
      <c r="B14" s="101" t="s">
        <v>85</v>
      </c>
      <c r="C14" s="102"/>
    </row>
    <row r="15" spans="1:6" ht="24" customHeight="1">
      <c r="A15" s="40" t="s">
        <v>86</v>
      </c>
      <c r="B15" s="43" t="e">
        <f>B6/(0.5*'Análisis '!A4/100)</f>
        <v>#NUM!</v>
      </c>
      <c r="C15" s="42"/>
    </row>
    <row r="16" spans="1:6" ht="24" customHeight="1">
      <c r="A16" s="40" t="s">
        <v>87</v>
      </c>
      <c r="B16" s="43" t="e">
        <f>B6/(1*'Análisis '!A4/100)</f>
        <v>#NUM!</v>
      </c>
      <c r="C16" s="42"/>
    </row>
    <row r="17" spans="1:3" ht="24" customHeight="1">
      <c r="A17" s="40" t="s">
        <v>88</v>
      </c>
      <c r="B17" s="43" t="e">
        <f>B6/B11</f>
        <v>#NUM!</v>
      </c>
      <c r="C17" s="42"/>
    </row>
    <row r="18" spans="1:3" ht="24" customHeight="1">
      <c r="A18" s="40" t="s">
        <v>89</v>
      </c>
      <c r="B18" s="43" t="e">
        <f>B6/B12</f>
        <v>#NUM!</v>
      </c>
      <c r="C18" s="42"/>
    </row>
    <row r="19" spans="1:3" ht="24" customHeight="1">
      <c r="A19" s="40" t="s">
        <v>90</v>
      </c>
      <c r="B19" s="43" t="e">
        <f>B6/B13</f>
        <v>#NUM!</v>
      </c>
      <c r="C19" s="42"/>
    </row>
  </sheetData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Instrucciones</vt:lpstr>
      <vt:lpstr>Análisis </vt:lpstr>
      <vt:lpstr>Tabla</vt:lpstr>
      <vt:lpstr>Gasto Energético</vt:lpstr>
      <vt:lpstr>Pérdida de grasa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2020-11-15T08:44:33Z</dcterms:created>
  <dcterms:modified xsi:type="dcterms:W3CDTF">2025-03-08T16:01:44Z</dcterms:modified>
</cp:coreProperties>
</file>